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R:\Financials\Accounting\Regnskap\Perioderegnskap\2021\2021 Q1\Data sheet\Til publisering\"/>
    </mc:Choice>
  </mc:AlternateContent>
  <xr:revisionPtr revIDLastSave="0" documentId="8_{52DE2458-9444-4302-BA0B-BA500A4BA913}" xr6:coauthVersionLast="46" xr6:coauthVersionMax="46" xr10:uidLastSave="{00000000-0000-0000-0000-000000000000}"/>
  <bookViews>
    <workbookView xWindow="3855" yWindow="3855" windowWidth="21570" windowHeight="12735" activeTab="3" xr2:uid="{D6BE4B65-9DA2-4693-B7E0-3BDB43BB7320}"/>
  </bookViews>
  <sheets>
    <sheet name="P&amp;L_BS" sheetId="7" r:id="rId1"/>
    <sheet name="Cash flow" sheetId="6" r:id="rId2"/>
    <sheet name="Notes" sheetId="8" r:id="rId3"/>
    <sheet name="APM" sheetId="2" r:id="rId4"/>
  </sheets>
  <externalReferences>
    <externalReference r:id="rId5"/>
  </externalReferences>
  <definedNames>
    <definedName name="_xlnm._FilterDatabase" localSheetId="2" hidden="1">Notes!#REF!</definedName>
    <definedName name="solver_adj" localSheetId="3" hidden="1">APM!$D$88</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APM!$D$55</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APM!$D$89</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0.0146296</definedName>
    <definedName name="solver_ver" localSheetId="3" hidden="1">3</definedName>
    <definedName name="_xlnm.Print_Area" localSheetId="2">Notes!$A$1:$G$416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1" i="7" l="1"/>
  <c r="N30" i="7"/>
  <c r="N31" i="7"/>
  <c r="R4" i="7"/>
  <c r="Q4" i="7"/>
  <c r="P4" i="7"/>
  <c r="D79" i="2" l="1"/>
  <c r="B79" i="2"/>
  <c r="B73" i="2"/>
  <c r="D73" i="2"/>
  <c r="B67" i="2"/>
  <c r="D61" i="2"/>
  <c r="C51" i="2"/>
  <c r="B51" i="2"/>
  <c r="D51" i="2"/>
  <c r="D39" i="2"/>
  <c r="D38" i="2"/>
  <c r="B27" i="2"/>
  <c r="D27" i="2"/>
  <c r="B26" i="2"/>
  <c r="B25" i="2"/>
  <c r="D19" i="2"/>
  <c r="B19" i="2"/>
  <c r="D18" i="2"/>
  <c r="B18" i="2"/>
  <c r="D17" i="2"/>
  <c r="B17" i="2"/>
  <c r="D13" i="2"/>
  <c r="B8" i="2"/>
  <c r="B9" i="2"/>
  <c r="C89" i="2"/>
  <c r="C81" i="2"/>
  <c r="C75" i="2"/>
  <c r="C69" i="2"/>
  <c r="C63" i="2"/>
  <c r="C62" i="2"/>
  <c r="C61" i="2"/>
  <c r="C45" i="2"/>
  <c r="C39" i="2"/>
  <c r="C38" i="2"/>
  <c r="C27" i="2"/>
  <c r="C31" i="2" s="1"/>
  <c r="C21" i="2"/>
  <c r="C20" i="2"/>
  <c r="C13" i="2"/>
  <c r="C12" i="2"/>
  <c r="R43" i="7"/>
  <c r="Q43" i="7"/>
  <c r="P43" i="7"/>
  <c r="P33" i="7"/>
  <c r="Q16" i="7"/>
  <c r="P44" i="7"/>
  <c r="P45" i="7"/>
  <c r="R34" i="7"/>
  <c r="R35" i="7"/>
  <c r="R36" i="7"/>
  <c r="R37" i="7"/>
  <c r="R38" i="7"/>
  <c r="R39" i="7"/>
  <c r="R40" i="7"/>
  <c r="R44" i="7"/>
  <c r="R45" i="7"/>
  <c r="R46" i="7"/>
  <c r="R47" i="7"/>
  <c r="R48" i="7"/>
  <c r="R49" i="7"/>
  <c r="R52" i="7"/>
  <c r="R53" i="7"/>
  <c r="R54" i="7"/>
  <c r="R55" i="7"/>
  <c r="R56" i="7"/>
  <c r="R57" i="7"/>
  <c r="R33" i="7"/>
  <c r="Q51" i="7"/>
  <c r="Q44" i="7"/>
  <c r="Q33" i="7"/>
  <c r="P34" i="7"/>
  <c r="P35" i="7"/>
  <c r="P36" i="7"/>
  <c r="P37" i="7"/>
  <c r="P38" i="7"/>
  <c r="P39" i="7"/>
  <c r="P40" i="7"/>
  <c r="P46" i="7"/>
  <c r="P47" i="7"/>
  <c r="P48" i="7"/>
  <c r="P49" i="7"/>
  <c r="P51" i="7"/>
  <c r="P52" i="7"/>
  <c r="P53" i="7"/>
  <c r="P54" i="7"/>
  <c r="P55" i="7"/>
  <c r="P56" i="7"/>
  <c r="P57" i="7"/>
  <c r="R5" i="7"/>
  <c r="R6" i="7"/>
  <c r="R8" i="7"/>
  <c r="R9" i="7"/>
  <c r="R10" i="7"/>
  <c r="R12" i="7"/>
  <c r="R13" i="7"/>
  <c r="R15" i="7"/>
  <c r="R16" i="7"/>
  <c r="R17" i="7"/>
  <c r="R18" i="7"/>
  <c r="R20" i="7"/>
  <c r="R21" i="7"/>
  <c r="R22" i="7"/>
  <c r="R23" i="7"/>
  <c r="R24" i="7"/>
  <c r="R25" i="7"/>
  <c r="R26" i="7"/>
  <c r="Q5" i="7"/>
  <c r="Q6" i="7"/>
  <c r="Q8" i="7"/>
  <c r="Q9" i="7"/>
  <c r="Q10" i="7"/>
  <c r="Q12" i="7"/>
  <c r="Q13" i="7"/>
  <c r="Q15" i="7"/>
  <c r="Q17" i="7"/>
  <c r="Q18" i="7"/>
  <c r="Q20" i="7"/>
  <c r="Q21" i="7"/>
  <c r="Q22" i="7"/>
  <c r="Q23" i="7"/>
  <c r="Q24" i="7"/>
  <c r="Q25" i="7"/>
  <c r="Q26" i="7"/>
  <c r="P5" i="7"/>
  <c r="P6" i="7"/>
  <c r="P8" i="7"/>
  <c r="P9" i="7"/>
  <c r="P10" i="7"/>
  <c r="P12" i="7"/>
  <c r="P13" i="7"/>
  <c r="P15" i="7"/>
  <c r="P16" i="7"/>
  <c r="P17" i="7"/>
  <c r="P18" i="7"/>
  <c r="P20" i="7"/>
  <c r="P21" i="7"/>
  <c r="P22" i="7"/>
  <c r="P23" i="7"/>
  <c r="P24" i="7"/>
  <c r="P25" i="7"/>
  <c r="P26" i="7"/>
  <c r="C30" i="2" l="1"/>
  <c r="B13" i="2"/>
  <c r="F13" i="2"/>
  <c r="F27" i="2"/>
  <c r="E27" i="2"/>
  <c r="E11" i="2" l="1"/>
  <c r="B69" i="2"/>
  <c r="D69" i="2"/>
  <c r="E13" i="2" l="1"/>
  <c r="E30" i="2" l="1"/>
  <c r="E21" i="2"/>
  <c r="E20" i="2"/>
  <c r="E31" i="2" l="1"/>
  <c r="B61" i="2"/>
  <c r="B39" i="2" l="1"/>
  <c r="D12" i="2" l="1"/>
  <c r="B62" i="2" l="1"/>
  <c r="B63" i="2"/>
  <c r="D63" i="2" l="1"/>
  <c r="D62" i="2"/>
  <c r="D81" i="2"/>
  <c r="B81" i="2"/>
  <c r="D75" i="2"/>
  <c r="B75" i="2"/>
  <c r="B89" i="2"/>
  <c r="D89" i="2" l="1"/>
  <c r="D45" i="2" l="1"/>
  <c r="B45" i="2"/>
  <c r="B31" i="2" l="1"/>
  <c r="B12" i="2" l="1"/>
  <c r="B30" i="2" l="1"/>
  <c r="F12" i="2"/>
  <c r="B20" i="2" l="1"/>
  <c r="F20" i="2" l="1"/>
  <c r="F21" i="2"/>
  <c r="Q34" i="7" l="1"/>
  <c r="Q35" i="7"/>
  <c r="Q36" i="7"/>
  <c r="Q37" i="7"/>
  <c r="Q38" i="7"/>
  <c r="Q39" i="7"/>
  <c r="Q40" i="7"/>
  <c r="Q45" i="7"/>
  <c r="Q46" i="7"/>
  <c r="Q47" i="7"/>
  <c r="Q48" i="7"/>
  <c r="Q49" i="7"/>
  <c r="Q52" i="7"/>
  <c r="Q53" i="7"/>
  <c r="Q54" i="7"/>
  <c r="Q55" i="7"/>
  <c r="Q56" i="7"/>
  <c r="Q57" i="7"/>
  <c r="B38" i="2" l="1"/>
  <c r="B21" i="2"/>
  <c r="D31" i="2" l="1"/>
  <c r="F31" i="2"/>
  <c r="D30" i="2" l="1"/>
  <c r="F30" i="2"/>
  <c r="D20" i="2" l="1"/>
  <c r="D21" i="2"/>
</calcChain>
</file>

<file path=xl/sharedStrings.xml><?xml version="1.0" encoding="utf-8"?>
<sst xmlns="http://schemas.openxmlformats.org/spreadsheetml/2006/main" count="765" uniqueCount="321">
  <si>
    <t>Full year</t>
  </si>
  <si>
    <t>Q3</t>
  </si>
  <si>
    <t>Q2</t>
  </si>
  <si>
    <t xml:space="preserve"> </t>
  </si>
  <si>
    <t>Return on equity (ROE)</t>
  </si>
  <si>
    <t>ROE annualised</t>
  </si>
  <si>
    <t>Profit after tax</t>
  </si>
  <si>
    <t>Komplett Bank ASA</t>
  </si>
  <si>
    <t>Total operating expenses</t>
  </si>
  <si>
    <t>Total operating income</t>
  </si>
  <si>
    <t>Cost income ratio</t>
  </si>
  <si>
    <r>
      <t>Marketin</t>
    </r>
    <r>
      <rPr>
        <sz val="10"/>
        <color theme="1"/>
        <rFont val="Calibri"/>
        <family val="2"/>
        <scheme val="minor"/>
      </rPr>
      <t>g expenses</t>
    </r>
  </si>
  <si>
    <t>Average outstanding shares</t>
  </si>
  <si>
    <t>Cost / Income ratio (C/I)</t>
  </si>
  <si>
    <t>Earnings per share (EPS)</t>
  </si>
  <si>
    <t>Interest on hybrid capital after tax</t>
  </si>
  <si>
    <t>Adjusted profit after tax</t>
  </si>
  <si>
    <t>Average total equity - AT1 capital</t>
  </si>
  <si>
    <t>Losses on loans</t>
  </si>
  <si>
    <t>Average net loans</t>
  </si>
  <si>
    <t>Quarter</t>
  </si>
  <si>
    <t>Notes</t>
  </si>
  <si>
    <t>Note 1 - General accounting principles</t>
  </si>
  <si>
    <t>Note 2 - Loans to customers</t>
  </si>
  <si>
    <t>Loans to customers</t>
  </si>
  <si>
    <t>Amounts in NOK million</t>
  </si>
  <si>
    <t>Gross lending</t>
  </si>
  <si>
    <t/>
  </si>
  <si>
    <t>Impairment of loans to customers</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</si>
  <si>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</si>
  <si>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</si>
  <si>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</si>
  <si>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</si>
  <si>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</si>
  <si>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</si>
  <si>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</si>
  <si>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</si>
  <si>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</si>
  <si>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</si>
  <si>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</si>
  <si>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</si>
  <si>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</si>
  <si>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</si>
  <si>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</si>
  <si>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</si>
  <si>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</si>
  <si>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Income commissions and fees</t>
  </si>
  <si>
    <t>Note 3 - Regulatory capital</t>
  </si>
  <si>
    <t>Share capital</t>
  </si>
  <si>
    <t>Share premium</t>
  </si>
  <si>
    <t>Phase-in effects of IFRS 9</t>
  </si>
  <si>
    <t>Deductions:</t>
  </si>
  <si>
    <t>Deferred tax assets and other intangible assets and deductions</t>
  </si>
  <si>
    <t>Common equity Tier 1 including phase-in impact of IFRS 9</t>
  </si>
  <si>
    <t>Common equity Tier 1 excluding phase-in impact of IFRS 9</t>
  </si>
  <si>
    <t>Additional Tier 1 capital</t>
  </si>
  <si>
    <t>Core capital including phase-in impact of IFRS 9</t>
  </si>
  <si>
    <t>Core capital excluding phase-in impact of IFRS 9</t>
  </si>
  <si>
    <t>Subordinated loans (Tier 2)</t>
  </si>
  <si>
    <t>Total capital including phase-in impact of IFRS 9</t>
  </si>
  <si>
    <t>Total capital excluding phase-in impact of IFRS 9</t>
  </si>
  <si>
    <t>Calculation basis</t>
  </si>
  <si>
    <t>Loans and deposits with credit institutions</t>
  </si>
  <si>
    <t>Loans to customers and IFRS 9 phase-in effects</t>
  </si>
  <si>
    <t>Certificates and bonds</t>
  </si>
  <si>
    <t>Other assets</t>
  </si>
  <si>
    <t>Calculation basis credit risk</t>
  </si>
  <si>
    <t>Calculation basis operational risk</t>
  </si>
  <si>
    <t>Total calculation basis including phase-in impact of IFRS 9</t>
  </si>
  <si>
    <t>Total calculation basis excluding phase-in impact of IFRS 9</t>
  </si>
  <si>
    <t>Common equity tier 1 (%)</t>
  </si>
  <si>
    <t>Core capital (%)</t>
  </si>
  <si>
    <t>Total capital (%)</t>
  </si>
  <si>
    <t>Capital ratios excluding phase-in impact of IFRS 9</t>
  </si>
  <si>
    <t>Financial instruments at fair value</t>
  </si>
  <si>
    <t>Certificates and bonds - level 1</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</si>
  <si>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</si>
  <si>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</si>
  <si>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</si>
  <si>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</si>
  <si>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</si>
  <si>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</si>
  <si>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</si>
  <si>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</si>
  <si>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</si>
  <si>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Payables to suppliers</t>
  </si>
  <si>
    <t>Social security tax</t>
  </si>
  <si>
    <t>Other liabilities</t>
  </si>
  <si>
    <t>Interest income from loans to customers</t>
  </si>
  <si>
    <t>Interest income from loans and deposits with credit institutions</t>
  </si>
  <si>
    <t>Interest from certificates and bonds</t>
  </si>
  <si>
    <t>Total interest income</t>
  </si>
  <si>
    <t>Interest expense from deposits from and debt to customers</t>
  </si>
  <si>
    <t>Other interest expenses</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</si>
  <si>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</si>
  <si>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</si>
  <si>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</si>
  <si>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</si>
  <si>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</si>
  <si>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</si>
  <si>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</si>
  <si>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</si>
  <si>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</si>
  <si>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</si>
  <si>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</si>
  <si>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Total general administrative expenses</t>
  </si>
  <si>
    <t>External audit and related services</t>
  </si>
  <si>
    <t>Other consultants</t>
  </si>
  <si>
    <t>Insurance</t>
  </si>
  <si>
    <t>Other</t>
  </si>
  <si>
    <t>Total other operating expenses</t>
  </si>
  <si>
    <t>Fixtures and fittings</t>
  </si>
  <si>
    <t>Office machines</t>
  </si>
  <si>
    <t>Intangible assets</t>
  </si>
  <si>
    <t>Right-of-use assets</t>
  </si>
  <si>
    <t>Cost income ratio ex. marketing</t>
  </si>
  <si>
    <t>n/a</t>
  </si>
  <si>
    <t>Loan loss ratio  (LLR)</t>
  </si>
  <si>
    <t xml:space="preserve"> Amounts in NOK million</t>
  </si>
  <si>
    <t>Cash flow from operating activities</t>
  </si>
  <si>
    <t>Pre-tax operating profit</t>
  </si>
  <si>
    <t>Taxes paid</t>
  </si>
  <si>
    <t>Ordinary depreciation</t>
  </si>
  <si>
    <t>Change in impairments on loans to customers</t>
  </si>
  <si>
    <t>Change in loans to customers</t>
  </si>
  <si>
    <t>Effects of currency on loans to customers in the period</t>
  </si>
  <si>
    <t>Change in deposits from and debt to customers</t>
  </si>
  <si>
    <t>Effects of currency on deposits from and debt to customers in the period</t>
  </si>
  <si>
    <t>Change in certificates and bonds</t>
  </si>
  <si>
    <t>Change in accruals</t>
  </si>
  <si>
    <t>Net cash flow from operating activities</t>
  </si>
  <si>
    <t>Cash flows from investing activities</t>
  </si>
  <si>
    <t>Net Investments/sale of fixed assets</t>
  </si>
  <si>
    <t>Net Investments/sale of intangible assets</t>
  </si>
  <si>
    <t>Net cash flow used in investing activities</t>
  </si>
  <si>
    <t>Cash flows from financing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</si>
  <si>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</si>
  <si>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</si>
  <si>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</si>
  <si>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</si>
  <si>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</si>
  <si>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</si>
  <si>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</si>
  <si>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</si>
  <si>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</si>
  <si>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</si>
  <si>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Expenses commissions and fees</t>
  </si>
  <si>
    <t>Net gains / losses (-) on certificates and bonds, and currency</t>
  </si>
  <si>
    <t>Total income</t>
  </si>
  <si>
    <t>Salary and other personnel expenses</t>
  </si>
  <si>
    <t>General administrative expenses</t>
  </si>
  <si>
    <t>Total salary and admin. expenses</t>
  </si>
  <si>
    <t>Other expenses</t>
  </si>
  <si>
    <t>Total operating expenses excl. lossses on loans</t>
  </si>
  <si>
    <t>Tax expenses</t>
  </si>
  <si>
    <t>Assets</t>
  </si>
  <si>
    <t>Other intangible assets</t>
  </si>
  <si>
    <t>Deferred tax assets</t>
  </si>
  <si>
    <t>Fixed assets</t>
  </si>
  <si>
    <t>Total assets</t>
  </si>
  <si>
    <t>Equity and liabilities</t>
  </si>
  <si>
    <t>Senior unsecured bond</t>
  </si>
  <si>
    <t>Deferred tax</t>
  </si>
  <si>
    <t>Tax payable</t>
  </si>
  <si>
    <t>Total liabilities</t>
  </si>
  <si>
    <t>Share premium reserve</t>
  </si>
  <si>
    <t>Other paid-in equity</t>
  </si>
  <si>
    <t>Retained earnings</t>
  </si>
  <si>
    <t>Total equity</t>
  </si>
  <si>
    <t>Total equity and liabilities</t>
  </si>
  <si>
    <t xml:space="preserve">Earnings per share </t>
  </si>
  <si>
    <t>Capital ratios including phase-in impact of IFRS 9</t>
  </si>
  <si>
    <t>Financial instruments</t>
  </si>
  <si>
    <t>Total financial assets measured at amortised cost</t>
  </si>
  <si>
    <t>Total financial liabilities measured at amortised cost</t>
  </si>
  <si>
    <t>Related parties</t>
  </si>
  <si>
    <t>Subsequent events</t>
  </si>
  <si>
    <t>Loan loss ratio annualised</t>
  </si>
  <si>
    <t>Impairment of loans</t>
  </si>
  <si>
    <t>Gross defaulted loans *</t>
  </si>
  <si>
    <t>Impairment of loans (stage 3)</t>
  </si>
  <si>
    <t>Exchange rate movements</t>
  </si>
  <si>
    <t>Macroeconomic model changes</t>
  </si>
  <si>
    <t xml:space="preserve">Komplett Bank is leasing premises for Vollsveien 2A and 2B at Lysaker. The agreement expires 31.12.2023, and the annual rent totals NOK 4.5 million excluding VAT. The Bank has no other significant leasing agreements. </t>
  </si>
  <si>
    <t>Note</t>
  </si>
  <si>
    <t>Increased expected credit loss</t>
  </si>
  <si>
    <t>Decreased expected credit loss</t>
  </si>
  <si>
    <t>Total capital</t>
  </si>
  <si>
    <t>Other equity</t>
  </si>
  <si>
    <t>Financial instruments at fair value is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</si>
  <si>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Rental expenses</t>
  </si>
  <si>
    <t>Komplett Bank is not part of a group. However, the Bank's largest shareholder is Canica Invest AS with 19.2% of the shares in the Bank. Canica Invest AS owns the majority of the shares in Komplett AS. Komplett Bank is financially and operationally independent of Komplett AS and its affiliated companies (the "Komplett Group").
Komplett AS and the Bank have entered into a cooperation agreement in relation to IP rights, marketing cooperation and other services. The agreement aims to give the Bank the right to use "Komplett Bank" as its name, and the profile and graphic design of komplett.no. The agreement gives the Bank the right to use all the intellectual property rights of Komplett AS that are necessary to achieving this purpose. 
As an extension to the cooperation agreement, Komplett AS and the Bank have entered into an agreement on product cooperation in relation to the credit card of the Bank and the credit card's ancillary customer loyalty bonus programme. The agreement aims to promote sales and the use of the credit card, as well as contributing to promote sales for Komplett AS. Pursuant to this agreement, the parties shall arrange for customer loyalty bonus in relation to the use of the Bank's credit card on, among other, purchases from Komplett AS. The product cooperation agreement for credit cards was prolonged Q2 2018 for another 5 years.
Furthermore, the Bank is engaged in a cooperation with the Komplett Group, in particular in connection with its credit card product as well as its payment solutions and distribution of Point-of-sales finance products, which enables the Bank to distribute its products towards customers on Komplett’s web shop platforms.</t>
  </si>
  <si>
    <t>Adjustment for AML fee</t>
  </si>
  <si>
    <t>Deposit coverage</t>
  </si>
  <si>
    <t>Net interest margin</t>
  </si>
  <si>
    <t>Interest bearing assets average</t>
  </si>
  <si>
    <t>Credit card loan yield</t>
  </si>
  <si>
    <t>Loan yield</t>
  </si>
  <si>
    <t xml:space="preserve">Diluted earnings per share </t>
  </si>
  <si>
    <t>Avarage number of outstanding shares, options and warrants</t>
  </si>
  <si>
    <t>Deposits yield</t>
  </si>
  <si>
    <t>Liquidity yield</t>
  </si>
  <si>
    <t>Average deposits</t>
  </si>
  <si>
    <t>Interest income from certificates and bonds</t>
  </si>
  <si>
    <t>Net gains / losses on certificates and bonds</t>
  </si>
  <si>
    <t>Average liquidity portfolio</t>
  </si>
  <si>
    <t>Interest expense from deposits</t>
  </si>
  <si>
    <t>Defaulted loans</t>
  </si>
  <si>
    <t>Net Loans</t>
  </si>
  <si>
    <t>Impairment</t>
  </si>
  <si>
    <t xml:space="preserve">Reconciliation of gross lending to customers </t>
  </si>
  <si>
    <t>Gross loans 01.01.2020</t>
  </si>
  <si>
    <t>Reconciliation of impairment of loans</t>
  </si>
  <si>
    <t xml:space="preserve">New financial assets originated </t>
  </si>
  <si>
    <t xml:space="preserve">Assets derecognized </t>
  </si>
  <si>
    <t>Impairment 01.01.2020</t>
  </si>
  <si>
    <t>Capital excluding phase-in impacts of IFRS 9</t>
  </si>
  <si>
    <t>Note 4 - Financial instruments</t>
  </si>
  <si>
    <t>Other debt (note 6)</t>
  </si>
  <si>
    <t>Subordinated loans (note 5)</t>
  </si>
  <si>
    <t>Note 5 - Subordinated loan</t>
  </si>
  <si>
    <t>Note 6 - Specification of other debt</t>
  </si>
  <si>
    <t>Total other debt</t>
  </si>
  <si>
    <t>Note 8 - Net interest income</t>
  </si>
  <si>
    <t xml:space="preserve">Interest expense from subordinated loan (Tier 2) </t>
  </si>
  <si>
    <t>Note 9 - Net commissions and fees</t>
  </si>
  <si>
    <t>Note 10 - General administrative expenses</t>
  </si>
  <si>
    <t>Note 11 - Other operating expenses</t>
  </si>
  <si>
    <t>Other operating expenses</t>
  </si>
  <si>
    <t>Note 7- Intangible assets and fixed asssets</t>
  </si>
  <si>
    <t xml:space="preserve">
Amounts in NOK million</t>
  </si>
  <si>
    <t>Additions</t>
  </si>
  <si>
    <t>Historical cost 01.01.2020</t>
  </si>
  <si>
    <t>Depreciations 01.01.2020</t>
  </si>
  <si>
    <t>Note 12 - Related parties</t>
  </si>
  <si>
    <t xml:space="preserve">The condensed interim financial statements have been prepared in accordance with IAS 34, Interim
Financial Reporting.
All numbers in this report are in NOK 1,000,000 unless otherwise specified.
</t>
  </si>
  <si>
    <t>Income</t>
  </si>
  <si>
    <t>Condensed statement of the cashflow position</t>
  </si>
  <si>
    <t>2, 4</t>
  </si>
  <si>
    <t>Net receipts from issue of AT1 capital</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</si>
  <si>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</si>
  <si>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</si>
  <si>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</si>
  <si>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</si>
  <si>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</si>
  <si>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</si>
  <si>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</si>
  <si>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</si>
  <si>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</si>
  <si>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</si>
  <si>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</si>
  <si>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</si>
  <si>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</si>
  <si>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</si>
  <si>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</si>
  <si>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</si>
  <si>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</si>
  <si>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</si>
  <si>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31.12.2020</t>
  </si>
  <si>
    <t>Net loans 31.12.2020</t>
  </si>
  <si>
    <t>Impairment 31.12.2020</t>
  </si>
  <si>
    <t>Gross loans 31.12.2020</t>
  </si>
  <si>
    <t>Senior unsecured bond*</t>
  </si>
  <si>
    <t>Historical cost 31.12.2020</t>
  </si>
  <si>
    <t>Accumulated depreciations 31.12.2020</t>
  </si>
  <si>
    <t>Book value 31.12.2020</t>
  </si>
  <si>
    <t>Sales commisions to agents</t>
  </si>
  <si>
    <t>Provisions to other bank connections</t>
  </si>
  <si>
    <t>Change</t>
  </si>
  <si>
    <t>Q1 2021</t>
  </si>
  <si>
    <t>Q1 2020</t>
  </si>
  <si>
    <t>31.03.2021</t>
  </si>
  <si>
    <t>31.03.2020</t>
  </si>
  <si>
    <t>Net receipts from AT2 capital</t>
  </si>
  <si>
    <t>Consumer loans</t>
  </si>
  <si>
    <t>Credit cards</t>
  </si>
  <si>
    <t>POS Finance</t>
  </si>
  <si>
    <t>Not allocated to product</t>
  </si>
  <si>
    <t>Income Q1 2021</t>
  </si>
  <si>
    <t>Norway</t>
  </si>
  <si>
    <t>Finland</t>
  </si>
  <si>
    <t>Sweden</t>
  </si>
  <si>
    <t>NO/FI/SE</t>
  </si>
  <si>
    <t>NO/SE</t>
  </si>
  <si>
    <t>Income Q1 2020</t>
  </si>
  <si>
    <t>Income 2020</t>
  </si>
  <si>
    <t>Net loans 31.03.2021</t>
  </si>
  <si>
    <t>Net loans 31.03.2020</t>
  </si>
  <si>
    <t>Impairment 31.03.2021</t>
  </si>
  <si>
    <t>Impairment 31.03.2020</t>
  </si>
  <si>
    <t>Gross loans 01.01.2021</t>
  </si>
  <si>
    <t>Gross loans 31.03.2021</t>
  </si>
  <si>
    <t>Of which related to "Lazy payers"</t>
  </si>
  <si>
    <t>Gross loans 31.03.2020</t>
  </si>
  <si>
    <t>Impairment 01.01.2021</t>
  </si>
  <si>
    <t>Other equity not included in core capital (Foreseeable dividends)</t>
  </si>
  <si>
    <t>Covered bonds</t>
  </si>
  <si>
    <t>Institutions</t>
  </si>
  <si>
    <t xml:space="preserve">Subordinated loan - ISIN NO0010757768 </t>
  </si>
  <si>
    <t>Subordinated loan - ISIN NO0010941131</t>
  </si>
  <si>
    <t>3 months NIBOR + 5.0 %. First call was in February 2021 on ISIN NO0010757768</t>
  </si>
  <si>
    <t>Historical cost 01.01.2021</t>
  </si>
  <si>
    <t>Historical cost 31.03.2021</t>
  </si>
  <si>
    <t>Depreciations 01.01.2021</t>
  </si>
  <si>
    <t>Accumulated depreciations 31.03.2021</t>
  </si>
  <si>
    <t>Book value 31.03.2021</t>
  </si>
  <si>
    <t>Historical cost 31.03.2020</t>
  </si>
  <si>
    <t>Accumulated depreciations 31.03.2020</t>
  </si>
  <si>
    <t>Book value 31.03.2020</t>
  </si>
  <si>
    <t>Note 13 - Leasing agreements</t>
  </si>
  <si>
    <t>Note 14- Contingent liabilities</t>
  </si>
  <si>
    <t xml:space="preserve">The tax authorities disagree with the Bank`s treatment of reverse charge of VAT for certain services after their local control for the period January 2017 to April 2018. Komplett Bank disagrees with the provisional conclusion, and there is no provision recognized in the interim statement for the period ending on March 31, 2021. 
The timing of the final conclusion by the tax authorities and the conclusion itself, are uncertain. If the Bank elects to accept the tax authority`s conclusion or the case goes to a court with a negative outcome for the Bank, the estimated negative cash flow impact based on the above amounts to a total of NOK 2.2 million.  </t>
  </si>
  <si>
    <t>Note 16 - Subsequent events</t>
  </si>
  <si>
    <t>The Bank has distributed NOK 0.42 per share in dividend after the balance sheet date. The total distributed dividend amounts to NOK 78.5 million.
The Bank has entered into a new forward flow agreement for sale of non-performing consumer loans in Norway in April 2021. The forward flow agreement will not have material impact on the Bank`s loan loss provisions. 
The Board is not aware of any other events after the date of the balance sheet that may be of material significance to the accounts.</t>
  </si>
  <si>
    <t>Note 15- Restated financial figures for comparison purposes</t>
  </si>
  <si>
    <t xml:space="preserve">The Bank changed their accounting practices of sales commission to agents and establishment fees in Q4 2020. Sales commissions to agents were previously booked against expenses commission, and fees and establishment fees against income commission and fees. From Q4 2020 both are booked against interest income. The following table illustrates the changes in the comparable numbers in Q1 2020 from original report for the first quarter in 2020. The total income is not affected by these changes. </t>
  </si>
  <si>
    <t>Q1 2020 original</t>
  </si>
  <si>
    <t xml:space="preserve">The Bank is applying forward looking elements for its credit loss model. The overall losses are adjusted by considering a certain set of macro-economic variables. The credit losses are adjusted on a portfolio basis and are based on the expected development of the economies in the countries in which the Bank is offering loans. The macro-economic variables are not utilised to transfer loans among the various stages. 
The Bank is applying several estimates and factors summed up in three sets of indicators to the expected credit loss models for the respective countries: 1) the expected development in the unemployment rate, 2) the growth in the gross domestic product and 3) the short-term interest rate level. The expected credit loss model employs forecasted data for the years 2021-2023, which corresponds to the expected lifetime of the Bank’s loan portfolio. The forecasted data are based on macro-economic indicators sourced from a specialised provider.
The Bank applies three scenarios when considering the macro-economic adjustment: a positive outlook, a neutral outlook and a negative outlook. The Bank calculates and assigns a probability and weight to each of these scenarios based on the forecasts and expectations for the macroeconomic situation. There are uncertainties related to the estimates as they are forward-looking. 
The Bank has reversed loss provisions of NOK 4.4 million in Q1 2021 related to macro-economic considerations. The total loss provision related to macro-economic factors amounts to a total of NOK 14.3 million. </t>
  </si>
  <si>
    <t xml:space="preserve">*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With the alignment of the new default definition (DoD) according to the EBA-guidelines effective from 2021, the Bank migrated NOK 175.1 million in gross loans from stage 1 and stage 2 to stage 3. This resulted in a one-off migration of NOK 27.5 million in increased loan impairment in stage 3. </t>
  </si>
  <si>
    <t>LCR (Liquidity Coverage Ratio) is 980% and NSFR (Net stable funding ratio) is 193% as of 31.03.2021.
Komplett Bank has made the decision to change the approach used for measuring operational risk when calculating capital adequacy. Starting from December 2020 Komplett Bank uses the Standardised Approach, which will replace the Basic Indicator Approach used previously. 
The transition to the Standardised Approach had a positive effect of approximately 1.1%-points on Komplett Bank’s capital adequacy as of 31 December 2020.</t>
  </si>
  <si>
    <t>The subordinated loan was refinanced on February 23, 2021 with same conditions as the existing subordinated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</si>
</sst>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 %"/>
    <numFmt numFmtId="178" formatCode="0.00000"/>
    <numFmt numFmtId="179" formatCode="0.0000"/>
    <numFmt numFmtId="180" formatCode="0.0"/>
    <numFmt numFmtId="181" formatCode="mm/dd/yyyy\ hh:mm:ss"/>
    <numFmt numFmtId="182" formatCode="yyyy\-mm\-dd;@"/>
    <numFmt numFmtId="183" formatCode="0.0000%"/>
    <numFmt numFmtId="184" formatCode="_-* #,##0.00_-;\-* #,##0.00_-;_-* \-??_-;_-@_-"/>
    <numFmt numFmtId="185" formatCode="&quot;Yes&quot;;[Red]&quot;No&quot;"/>
    <numFmt numFmtId="186" formatCode="[&gt;0]General"/>
    <numFmt numFmtId="187" formatCode="_(&quot;kr&quot;\ * #,##0.00_);_(&quot;kr&quot;\ * \(#,##0.00\);_(&quot;kr&quot;\ * &quot;-&quot;??_);_(@_)"/>
    <numFmt numFmtId="188" formatCode="0.0000\ %"/>
    <numFmt numFmtId="189" formatCode="0.00000\ %"/>
  </numFmts>
  <fonts count="97"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0"/>
      <color rgb="FFFF0000"/>
      <name val="Calibri"/>
      <family val="2"/>
      <scheme val="minor"/>
    </font>
    <font>
      <b/>
      <sz val="11"/>
      <name val="Calibri"/>
      <family val="2"/>
      <scheme val="minor"/>
    </font>
    <font>
      <sz val="8"/>
      <name val="Calibri"/>
      <family val="2"/>
      <scheme val="minor"/>
    </font>
    <font>
      <b/>
      <sz val="12"/>
      <name val="Arial"/>
      <family val="2"/>
    </font>
    <font>
      <sz val="10"/>
      <color rgb="FFFF0000"/>
      <name val="Calibri"/>
      <family val="2"/>
      <scheme val="minor"/>
    </font>
    <font>
      <b/>
      <sz val="10"/>
      <color rgb="FF000000"/>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b/>
      <sz val="12"/>
      <name val="Calibri"/>
      <family val="2"/>
      <scheme val="minor"/>
    </font>
    <font>
      <sz val="11"/>
      <name val="Arial"/>
      <family val="2"/>
    </font>
    <font>
      <sz val="10"/>
      <color rgb="FFFF0000"/>
      <name val="Arial"/>
      <family val="2"/>
    </font>
    <font>
      <b/>
      <sz val="10"/>
      <color theme="1"/>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auto="1"/>
      </left>
      <right/>
      <top style="thin">
        <color indexed="64"/>
      </top>
      <bottom style="medium">
        <color indexed="64"/>
      </bottom>
      <diagonal/>
    </border>
    <border>
      <left/>
      <right/>
      <top/>
      <bottom style="medium">
        <color rgb="FFE87722"/>
      </bottom>
      <diagonal/>
    </border>
    <border>
      <left/>
      <right/>
      <top style="thin">
        <color rgb="FFE87722"/>
      </top>
      <bottom style="thin">
        <color rgb="FFE87722"/>
      </bottom>
      <diagonal/>
    </border>
    <border>
      <left style="thin">
        <color auto="1"/>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style="thin">
        <color auto="1"/>
      </right>
      <top style="thin">
        <color indexed="64"/>
      </top>
      <bottom style="thin">
        <color auto="1"/>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s>
  <cellStyleXfs count="6106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9"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1"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3"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168" fontId="3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0" fontId="37" fillId="0" borderId="24" applyNumberFormat="0" applyFill="0" applyAlignment="0" applyProtection="0"/>
    <xf numFmtId="0" fontId="4" fillId="0" borderId="0">
      <alignment vertical="center"/>
    </xf>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26" fillId="11" borderId="0" applyNumberFormat="0" applyBorder="0" applyAlignment="0" applyProtection="0"/>
    <xf numFmtId="0" fontId="39" fillId="39" borderId="0" applyNumberFormat="0" applyBorder="0" applyAlignment="0" applyProtection="0"/>
    <xf numFmtId="0" fontId="26" fillId="15" borderId="0" applyNumberFormat="0" applyBorder="0" applyAlignment="0" applyProtection="0"/>
    <xf numFmtId="0" fontId="39" fillId="40" borderId="0" applyNumberFormat="0" applyBorder="0" applyAlignment="0" applyProtection="0"/>
    <xf numFmtId="0" fontId="26" fillId="19" borderId="0" applyNumberFormat="0" applyBorder="0" applyAlignment="0" applyProtection="0"/>
    <xf numFmtId="0" fontId="39" fillId="41" borderId="0" applyNumberFormat="0" applyBorder="0" applyAlignment="0" applyProtection="0"/>
    <xf numFmtId="0" fontId="26" fillId="23" borderId="0" applyNumberFormat="0" applyBorder="0" applyAlignment="0" applyProtection="0"/>
    <xf numFmtId="0" fontId="39" fillId="42" borderId="0" applyNumberFormat="0" applyBorder="0" applyAlignment="0" applyProtection="0"/>
    <xf numFmtId="0" fontId="26" fillId="27" borderId="0" applyNumberFormat="0" applyBorder="0" applyAlignment="0" applyProtection="0"/>
    <xf numFmtId="0" fontId="39" fillId="43" borderId="0" applyNumberFormat="0" applyBorder="0" applyAlignment="0" applyProtection="0"/>
    <xf numFmtId="0" fontId="26" fillId="3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26" fillId="12" borderId="0" applyNumberFormat="0" applyBorder="0" applyAlignment="0" applyProtection="0"/>
    <xf numFmtId="0" fontId="39" fillId="45" borderId="0" applyNumberFormat="0" applyBorder="0" applyAlignment="0" applyProtection="0"/>
    <xf numFmtId="0" fontId="26" fillId="16" borderId="0" applyNumberFormat="0" applyBorder="0" applyAlignment="0" applyProtection="0"/>
    <xf numFmtId="0" fontId="39" fillId="46" borderId="0" applyNumberFormat="0" applyBorder="0" applyAlignment="0" applyProtection="0"/>
    <xf numFmtId="0" fontId="26" fillId="20" borderId="0" applyNumberFormat="0" applyBorder="0" applyAlignment="0" applyProtection="0"/>
    <xf numFmtId="0" fontId="39" fillId="41" borderId="0" applyNumberFormat="0" applyBorder="0" applyAlignment="0" applyProtection="0"/>
    <xf numFmtId="0" fontId="26" fillId="24" borderId="0" applyNumberFormat="0" applyBorder="0" applyAlignment="0" applyProtection="0"/>
    <xf numFmtId="0" fontId="39" fillId="44" borderId="0" applyNumberFormat="0" applyBorder="0" applyAlignment="0" applyProtection="0"/>
    <xf numFmtId="0" fontId="26" fillId="28" borderId="0" applyNumberFormat="0" applyBorder="0" applyAlignment="0" applyProtection="0"/>
    <xf numFmtId="0" fontId="39" fillId="47" borderId="0" applyNumberFormat="0" applyBorder="0" applyAlignment="0" applyProtection="0"/>
    <xf numFmtId="0" fontId="26" fillId="32"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2" fillId="13" borderId="0" applyNumberFormat="0" applyBorder="0" applyAlignment="0" applyProtection="0"/>
    <xf numFmtId="0" fontId="41" fillId="45" borderId="0" applyNumberFormat="0" applyBorder="0" applyAlignment="0" applyProtection="0"/>
    <xf numFmtId="0" fontId="42" fillId="17" borderId="0" applyNumberFormat="0" applyBorder="0" applyAlignment="0" applyProtection="0"/>
    <xf numFmtId="0" fontId="41" fillId="46" borderId="0" applyNumberFormat="0" applyBorder="0" applyAlignment="0" applyProtection="0"/>
    <xf numFmtId="0" fontId="42" fillId="21" borderId="0" applyNumberFormat="0" applyBorder="0" applyAlignment="0" applyProtection="0"/>
    <xf numFmtId="0" fontId="41" fillId="49" borderId="0" applyNumberFormat="0" applyBorder="0" applyAlignment="0" applyProtection="0"/>
    <xf numFmtId="0" fontId="42" fillId="25" borderId="0" applyNumberFormat="0" applyBorder="0" applyAlignment="0" applyProtection="0"/>
    <xf numFmtId="0" fontId="41" fillId="50" borderId="0" applyNumberFormat="0" applyBorder="0" applyAlignment="0" applyProtection="0"/>
    <xf numFmtId="0" fontId="42" fillId="29" borderId="0" applyNumberFormat="0" applyBorder="0" applyAlignment="0" applyProtection="0"/>
    <xf numFmtId="0" fontId="41" fillId="51" borderId="0" applyNumberFormat="0" applyBorder="0" applyAlignment="0" applyProtection="0"/>
    <xf numFmtId="0" fontId="42" fillId="33"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5" borderId="0" applyNumberFormat="0" applyBorder="0" applyAlignment="0" applyProtection="0"/>
    <xf numFmtId="0" fontId="43" fillId="39"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5" fillId="7" borderId="18"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7" fillId="40"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9" fillId="56" borderId="26" applyNumberFormat="0" applyAlignment="0" applyProtection="0"/>
    <xf numFmtId="0" fontId="50" fillId="0" borderId="27" applyNumberFormat="0" applyFill="0" applyAlignment="0" applyProtection="0"/>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2" fillId="56" borderId="26" applyNumberFormat="0" applyAlignment="0" applyProtection="0"/>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8"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43" fillId="39" borderId="0" applyNumberFormat="0" applyBorder="0" applyAlignment="0" applyProtection="0"/>
    <xf numFmtId="0" fontId="59" fillId="4" borderId="0" applyNumberFormat="0" applyBorder="0" applyAlignment="0" applyProtection="0"/>
    <xf numFmtId="0" fontId="49" fillId="56" borderId="26" applyNumberFormat="0" applyAlignment="0" applyProtection="0"/>
    <xf numFmtId="0" fontId="58" fillId="0" borderId="0" applyNumberForma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3" fillId="0" borderId="0"/>
    <xf numFmtId="0" fontId="32" fillId="0" borderId="0"/>
    <xf numFmtId="0" fontId="64" fillId="40" borderId="0" applyNumberFormat="0" applyBorder="0" applyAlignment="0" applyProtection="0"/>
    <xf numFmtId="0" fontId="65" fillId="3" borderId="0" applyNumberFormat="0" applyBorder="0" applyAlignment="0" applyProtection="0"/>
    <xf numFmtId="0" fontId="64" fillId="40" borderId="0" applyNumberFormat="0" applyBorder="0" applyAlignment="0" applyProtection="0"/>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37" fillId="0" borderId="24" applyNumberFormat="0" applyFill="0" applyAlignment="0" applyProtection="0"/>
    <xf numFmtId="0" fontId="66" fillId="57" borderId="10" applyNumberFormat="0" applyFill="0" applyBorder="0" applyAlignment="0" applyProtection="0">
      <alignment horizontal="left"/>
    </xf>
    <xf numFmtId="0" fontId="66" fillId="57" borderId="10" applyNumberFormat="0" applyFill="0" applyBorder="0" applyAlignment="0" applyProtection="0">
      <alignment horizontal="left"/>
    </xf>
    <xf numFmtId="0" fontId="67" fillId="0" borderId="28" applyNumberFormat="0" applyFill="0" applyAlignment="0" applyProtection="0"/>
    <xf numFmtId="0" fontId="67" fillId="0" borderId="2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8" fillId="0" borderId="29" applyNumberFormat="0" applyFill="0" applyAlignment="0" applyProtection="0"/>
    <xf numFmtId="0" fontId="68" fillId="0" borderId="0" applyNumberFormat="0" applyFill="0" applyBorder="0" applyAlignment="0" applyProtection="0"/>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2" borderId="32"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32" applyFont="0" applyProtection="0">
      <alignment horizontal="right" vertical="center"/>
    </xf>
    <xf numFmtId="9" fontId="4" fillId="62" borderId="32" applyFont="0" applyProtection="0">
      <alignment horizontal="righ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2" borderId="32" applyNumberFormat="0" applyFont="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69" fillId="0" borderId="0" applyNumberFormat="0" applyFill="0" applyBorder="0" applyAlignment="0" applyProtection="0">
      <alignment vertical="top"/>
      <protection locked="0"/>
    </xf>
    <xf numFmtId="0" fontId="50" fillId="0" borderId="27" applyNumberFormat="0" applyFill="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39" borderId="0" applyNumberFormat="0" applyBorder="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3" fillId="6" borderId="18"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182" fontId="4" fillId="63" borderId="32"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32"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80" fontId="4" fillId="63" borderId="32" applyFont="0">
      <alignment horizontal="right" vertical="center"/>
      <protection locked="0"/>
    </xf>
    <xf numFmtId="179" fontId="4" fillId="65" borderId="32" applyFont="0">
      <alignment vertical="center"/>
      <protection locked="0"/>
    </xf>
    <xf numFmtId="10" fontId="4" fillId="63" borderId="32" applyFont="0">
      <alignment horizontal="right" vertical="center"/>
      <protection locked="0"/>
    </xf>
    <xf numFmtId="9" fontId="4" fillId="63" borderId="32" applyFont="0">
      <alignment horizontal="right" vertical="center"/>
      <protection locked="0"/>
    </xf>
    <xf numFmtId="183" fontId="4" fillId="63" borderId="32" applyFont="0">
      <alignment horizontal="right" vertical="center"/>
      <protection locked="0"/>
    </xf>
    <xf numFmtId="176" fontId="4" fillId="63" borderId="32" applyFont="0">
      <alignment horizontal="right" vertical="center"/>
      <protection locked="0"/>
    </xf>
    <xf numFmtId="0" fontId="4" fillId="63" borderId="32" applyFont="0">
      <alignment horizontal="center" vertical="center" wrapText="1"/>
      <protection locked="0"/>
    </xf>
    <xf numFmtId="49" fontId="4" fillId="63" borderId="32"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7" fillId="40"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5" fillId="0" borderId="27" applyNumberFormat="0" applyFill="0" applyAlignment="0" applyProtection="0"/>
    <xf numFmtId="0" fontId="76" fillId="0" borderId="20" applyNumberFormat="0" applyFill="0" applyAlignment="0" applyProtection="0"/>
    <xf numFmtId="0" fontId="27" fillId="67" borderId="0">
      <alignment horizontal="right"/>
    </xf>
    <xf numFmtId="168" fontId="4" fillId="0" borderId="0" applyFont="0" applyFill="0" applyBorder="0" applyAlignment="0" applyProtection="0"/>
    <xf numFmtId="43"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43" fontId="35"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2" fillId="56" borderId="26" applyNumberFormat="0" applyAlignment="0" applyProtection="0"/>
    <xf numFmtId="0" fontId="34" fillId="8" borderId="21" applyNumberFormat="0" applyAlignment="0" applyProtection="0"/>
    <xf numFmtId="0" fontId="6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27" applyNumberFormat="0" applyFill="0" applyAlignment="0" applyProtection="0"/>
    <xf numFmtId="0" fontId="79" fillId="0" borderId="0" applyNumberFormat="0" applyFill="0" applyBorder="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26" fillId="9" borderId="2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184" fontId="4" fillId="0" borderId="0" applyFill="0" applyBorder="0" applyAlignment="0" applyProtection="0"/>
    <xf numFmtId="1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80" fillId="68" borderId="0" applyNumberFormat="0" applyBorder="0" applyAlignment="0" applyProtection="0"/>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26" fillId="0" borderId="0"/>
    <xf numFmtId="0" fontId="77" fillId="0" borderId="0" applyNumberFormat="0" applyFont="0" applyFill="0" applyBorder="0"/>
    <xf numFmtId="0" fontId="27" fillId="0" borderId="0"/>
    <xf numFmtId="0" fontId="1" fillId="0" borderId="0"/>
    <xf numFmtId="0" fontId="1" fillId="0" borderId="0"/>
    <xf numFmtId="0" fontId="1" fillId="0" borderId="0"/>
    <xf numFmtId="0" fontId="1" fillId="0" borderId="0"/>
    <xf numFmtId="0" fontId="77" fillId="0" borderId="0" applyNumberFormat="0" applyFont="0" applyFill="0" applyBorder="0"/>
    <xf numFmtId="0" fontId="30" fillId="0" borderId="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30" fillId="0" borderId="0"/>
    <xf numFmtId="0" fontId="1" fillId="0" borderId="0"/>
    <xf numFmtId="0" fontId="36"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4" fillId="0" borderId="0"/>
    <xf numFmtId="0" fontId="30" fillId="0" borderId="0"/>
    <xf numFmtId="0" fontId="30" fillId="0" borderId="0"/>
    <xf numFmtId="0" fontId="30" fillId="0" borderId="0"/>
    <xf numFmtId="0" fontId="38" fillId="0" borderId="0"/>
    <xf numFmtId="0" fontId="1" fillId="0" borderId="0"/>
    <xf numFmtId="0" fontId="1" fillId="0" borderId="0"/>
    <xf numFmtId="0" fontId="4" fillId="0" borderId="0"/>
    <xf numFmtId="0" fontId="1" fillId="0" borderId="0"/>
    <xf numFmtId="0" fontId="38" fillId="0" borderId="0"/>
    <xf numFmtId="0" fontId="77" fillId="0" borderId="0" applyNumberFormat="0" applyFont="0" applyFill="0" applyBorder="0"/>
    <xf numFmtId="0" fontId="1" fillId="0" borderId="0"/>
    <xf numFmtId="0" fontId="35"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38" fillId="0" borderId="0"/>
    <xf numFmtId="0" fontId="4" fillId="0" borderId="0"/>
    <xf numFmtId="0" fontId="26" fillId="0" borderId="0"/>
    <xf numFmtId="0" fontId="39" fillId="0" borderId="0"/>
    <xf numFmtId="0" fontId="1" fillId="0" borderId="0"/>
    <xf numFmtId="0" fontId="26" fillId="0" borderId="0"/>
    <xf numFmtId="0" fontId="1" fillId="0" borderId="0"/>
    <xf numFmtId="0" fontId="30" fillId="0" borderId="0"/>
    <xf numFmtId="0" fontId="26" fillId="0" borderId="0"/>
    <xf numFmtId="0" fontId="4" fillId="0" borderId="0"/>
    <xf numFmtId="0" fontId="4" fillId="0" borderId="0"/>
    <xf numFmtId="0" fontId="4" fillId="0" borderId="0"/>
    <xf numFmtId="0" fontId="30" fillId="0" borderId="0"/>
    <xf numFmtId="0" fontId="30" fillId="0" borderId="0"/>
    <xf numFmtId="0" fontId="26" fillId="0" borderId="0"/>
    <xf numFmtId="0" fontId="30"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alignment vertical="center"/>
    </xf>
    <xf numFmtId="0" fontId="4" fillId="0" borderId="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82" fillId="68" borderId="0" applyNumberFormat="0" applyBorder="0" applyAlignment="0" applyProtection="0"/>
    <xf numFmtId="0" fontId="83" fillId="5" borderId="0" applyNumberFormat="0" applyBorder="0" applyAlignment="0" applyProtection="0"/>
    <xf numFmtId="3" fontId="4" fillId="69" borderId="32" applyFont="0">
      <alignment horizontal="right" vertical="center"/>
      <protection locked="0"/>
    </xf>
    <xf numFmtId="180" fontId="4" fillId="69" borderId="32" applyFont="0">
      <alignment horizontal="right" vertical="center"/>
      <protection locked="0"/>
    </xf>
    <xf numFmtId="10" fontId="4" fillId="69" borderId="32" applyFont="0">
      <alignment horizontal="right" vertical="center"/>
      <protection locked="0"/>
    </xf>
    <xf numFmtId="9" fontId="4" fillId="69" borderId="32" applyFont="0">
      <alignment horizontal="right" vertical="center"/>
      <protection locked="0"/>
    </xf>
    <xf numFmtId="183" fontId="4" fillId="69" borderId="32" applyFont="0">
      <alignment horizontal="right" vertical="center"/>
      <protection locked="0"/>
    </xf>
    <xf numFmtId="176" fontId="4" fillId="69" borderId="32" applyFont="0">
      <alignment horizontal="right" vertical="center"/>
      <protection locked="0"/>
    </xf>
    <xf numFmtId="0" fontId="4" fillId="69" borderId="32" applyFont="0">
      <alignment horizontal="center" vertical="center" wrapText="1"/>
      <protection locked="0"/>
    </xf>
    <xf numFmtId="0" fontId="4" fillId="69" borderId="32" applyNumberFormat="0" applyFont="0">
      <alignment horizontal="center" vertical="center" wrapText="1"/>
      <protection locked="0"/>
    </xf>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37" fillId="0" borderId="24" applyNumberFormat="0" applyFill="0" applyAlignment="0" applyProtection="0"/>
    <xf numFmtId="0" fontId="85" fillId="0" borderId="15" applyNumberFormat="0" applyFill="0" applyAlignment="0" applyProtection="0"/>
    <xf numFmtId="0" fontId="67" fillId="0" borderId="28" applyNumberFormat="0" applyFill="0" applyAlignment="0" applyProtection="0"/>
    <xf numFmtId="0" fontId="86" fillId="0" borderId="16" applyNumberFormat="0" applyFill="0" applyAlignment="0" applyProtection="0"/>
    <xf numFmtId="0" fontId="68" fillId="0" borderId="29" applyNumberFormat="0" applyFill="0" applyAlignment="0" applyProtection="0"/>
    <xf numFmtId="0" fontId="87" fillId="0" borderId="17"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7"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71" fillId="39"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82" fillId="68" borderId="0" applyNumberFormat="0" applyBorder="0" applyAlignment="0" applyProtection="0"/>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0" fontId="4" fillId="0" borderId="0"/>
    <xf numFmtId="0" fontId="4" fillId="0" borderId="0"/>
    <xf numFmtId="0" fontId="38" fillId="0" borderId="0"/>
    <xf numFmtId="0" fontId="4" fillId="0" borderId="0"/>
    <xf numFmtId="0" fontId="4" fillId="0" borderId="0"/>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24" fillId="77" borderId="0"/>
    <xf numFmtId="0" fontId="61"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5" fillId="0" borderId="0" applyNumberFormat="0" applyFill="0" applyBorder="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31" fillId="0" borderId="23"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168" fontId="4"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90" fillId="7" borderId="19"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40" fillId="52" borderId="0" applyNumberFormat="0" applyBorder="0" applyAlignment="0" applyProtection="0"/>
    <xf numFmtId="0" fontId="42" fillId="10" borderId="0" applyNumberFormat="0" applyBorder="0" applyAlignment="0" applyProtection="0"/>
    <xf numFmtId="0" fontId="40" fillId="53" borderId="0" applyNumberFormat="0" applyBorder="0" applyAlignment="0" applyProtection="0"/>
    <xf numFmtId="0" fontId="42" fillId="14" borderId="0" applyNumberFormat="0" applyBorder="0" applyAlignment="0" applyProtection="0"/>
    <xf numFmtId="0" fontId="40" fillId="54" borderId="0" applyNumberFormat="0" applyBorder="0" applyAlignment="0" applyProtection="0"/>
    <xf numFmtId="0" fontId="42" fillId="18" borderId="0" applyNumberFormat="0" applyBorder="0" applyAlignment="0" applyProtection="0"/>
    <xf numFmtId="0" fontId="40" fillId="49" borderId="0" applyNumberFormat="0" applyBorder="0" applyAlignment="0" applyProtection="0"/>
    <xf numFmtId="0" fontId="42" fillId="22" borderId="0" applyNumberFormat="0" applyBorder="0" applyAlignment="0" applyProtection="0"/>
    <xf numFmtId="0" fontId="40" fillId="50" borderId="0" applyNumberFormat="0" applyBorder="0" applyAlignment="0" applyProtection="0"/>
    <xf numFmtId="0" fontId="42" fillId="26" borderId="0" applyNumberFormat="0" applyBorder="0" applyAlignment="0" applyProtection="0"/>
    <xf numFmtId="0" fontId="40" fillId="55" borderId="0" applyNumberFormat="0" applyBorder="0" applyAlignment="0" applyProtection="0"/>
    <xf numFmtId="0" fontId="42" fillId="30" borderId="0" applyNumberFormat="0" applyBorder="0" applyAlignment="0" applyProtection="0"/>
    <xf numFmtId="187" fontId="4" fillId="0" borderId="0" applyFon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24" fillId="57" borderId="31"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6" fillId="0" borderId="0"/>
    <xf numFmtId="43" fontId="1" fillId="0" borderId="0" applyFont="0" applyFill="0" applyBorder="0" applyAlignment="0" applyProtection="0"/>
    <xf numFmtId="0" fontId="29"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0" fontId="1" fillId="0" borderId="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cellStyleXfs>
  <cellXfs count="331">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1" fontId="10" fillId="2" borderId="3" xfId="6" applyNumberFormat="1" applyFont="1" applyFill="1" applyBorder="1" applyAlignment="1">
      <alignment horizontal="right"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8" fillId="2" borderId="12" xfId="0" applyFont="1" applyFill="1" applyBorder="1" applyAlignment="1">
      <alignment vertical="center"/>
    </xf>
    <xf numFmtId="0" fontId="6" fillId="2" borderId="12" xfId="0" applyFont="1" applyFill="1" applyBorder="1" applyAlignment="1">
      <alignment horizontal="right" vertical="center"/>
    </xf>
    <xf numFmtId="0" fontId="2" fillId="2" borderId="0" xfId="0" applyFont="1" applyFill="1" applyAlignment="1">
      <alignment vertical="center"/>
    </xf>
    <xf numFmtId="164" fontId="2" fillId="2" borderId="0" xfId="4" applyNumberFormat="1" applyFont="1" applyFill="1" applyAlignment="1">
      <alignment horizontal="center" vertical="center"/>
    </xf>
    <xf numFmtId="0" fontId="2" fillId="2" borderId="0" xfId="0" applyFont="1" applyFill="1" applyAlignment="1">
      <alignment vertical="center" wrapText="1"/>
    </xf>
    <xf numFmtId="0" fontId="3" fillId="2" borderId="13" xfId="0" applyFont="1" applyFill="1" applyBorder="1" applyAlignment="1">
      <alignment vertical="center"/>
    </xf>
    <xf numFmtId="164" fontId="3" fillId="2" borderId="13" xfId="4"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164" fontId="3" fillId="2" borderId="13" xfId="4" applyNumberFormat="1" applyFont="1" applyFill="1" applyBorder="1" applyAlignment="1">
      <alignment horizontal="center" vertical="center"/>
    </xf>
    <xf numFmtId="0" fontId="2" fillId="2" borderId="0" xfId="0" applyFont="1" applyFill="1" applyAlignment="1">
      <alignment vertical="top" wrapText="1"/>
    </xf>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12" xfId="0" applyFont="1" applyFill="1" applyBorder="1" applyAlignment="1">
      <alignment horizontal="right" vertical="center"/>
    </xf>
    <xf numFmtId="164" fontId="3" fillId="2" borderId="13"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12"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13"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quotePrefix="1" applyFont="1"/>
    <xf numFmtId="0" fontId="2" fillId="0" borderId="0" xfId="0" applyFont="1" applyAlignment="1">
      <alignment vertical="center"/>
    </xf>
    <xf numFmtId="164" fontId="2" fillId="0" borderId="0" xfId="4" applyNumberFormat="1" applyFont="1"/>
    <xf numFmtId="0" fontId="3" fillId="0" borderId="2" xfId="0" applyFont="1" applyBorder="1" applyAlignment="1">
      <alignment vertical="center"/>
    </xf>
    <xf numFmtId="164" fontId="3" fillId="0" borderId="2" xfId="4" applyNumberFormat="1" applyFont="1" applyBorder="1" applyAlignment="1">
      <alignment vertical="center"/>
    </xf>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165" fontId="2" fillId="0" borderId="0" xfId="4" applyNumberFormat="1" applyFont="1" applyAlignment="1">
      <alignment horizontal="right" vertical="center"/>
    </xf>
    <xf numFmtId="0" fontId="2" fillId="0" borderId="0" xfId="0" applyFont="1" applyAlignment="1">
      <alignment horizontal="left"/>
    </xf>
    <xf numFmtId="0" fontId="8" fillId="0" borderId="0" xfId="0" applyFont="1"/>
    <xf numFmtId="164" fontId="2" fillId="0" borderId="0" xfId="0" applyNumberFormat="1" applyFont="1"/>
    <xf numFmtId="0" fontId="3" fillId="0" borderId="0" xfId="0" applyFont="1" applyAlignment="1">
      <alignment horizontal="left" vertical="center"/>
    </xf>
    <xf numFmtId="0" fontId="3" fillId="0" borderId="4" xfId="0" applyFont="1" applyBorder="1" applyAlignment="1">
      <alignment horizontal="left" vertical="center"/>
    </xf>
    <xf numFmtId="165" fontId="3" fillId="0" borderId="0" xfId="4" applyNumberFormat="1" applyFont="1" applyAlignment="1">
      <alignment horizontal="center"/>
    </xf>
    <xf numFmtId="165" fontId="3" fillId="0" borderId="0" xfId="0" applyNumberFormat="1" applyFont="1"/>
    <xf numFmtId="0" fontId="2" fillId="0" borderId="0" xfId="0" applyFont="1" applyAlignment="1">
      <alignment wrapText="1"/>
    </xf>
    <xf numFmtId="164" fontId="3" fillId="0" borderId="4" xfId="0" applyNumberFormat="1" applyFont="1" applyBorder="1" applyAlignment="1">
      <alignment horizontal="left" vertical="center"/>
    </xf>
    <xf numFmtId="165" fontId="3" fillId="0" borderId="0" xfId="0" applyNumberFormat="1" applyFont="1" applyAlignment="1">
      <alignment horizontal="left" vertical="center"/>
    </xf>
    <xf numFmtId="1" fontId="6" fillId="0" borderId="3" xfId="0" applyNumberFormat="1" applyFont="1" applyBorder="1" applyAlignment="1">
      <alignment horizontal="right" vertical="center"/>
    </xf>
    <xf numFmtId="0" fontId="1" fillId="0" borderId="0" xfId="0" applyFont="1"/>
    <xf numFmtId="0" fontId="2" fillId="2" borderId="0" xfId="0" applyFont="1" applyFill="1"/>
    <xf numFmtId="10" fontId="0" fillId="0" borderId="0" xfId="0" applyNumberFormat="1"/>
    <xf numFmtId="0" fontId="8" fillId="2" borderId="12" xfId="0" applyFont="1" applyFill="1" applyBorder="1" applyAlignment="1">
      <alignment horizontal="left" indent="2"/>
    </xf>
    <xf numFmtId="164" fontId="8" fillId="2" borderId="12" xfId="0" applyNumberFormat="1" applyFont="1" applyFill="1" applyBorder="1" applyAlignment="1">
      <alignment horizontal="left" indent="2"/>
    </xf>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0" fontId="11"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left" vertical="top" wrapText="1"/>
    </xf>
    <xf numFmtId="0" fontId="11" fillId="0" borderId="0" xfId="0" applyFont="1"/>
    <xf numFmtId="0" fontId="10" fillId="2" borderId="12" xfId="0" applyFont="1" applyFill="1" applyBorder="1" applyAlignment="1">
      <alignment horizontal="center" vertical="center"/>
    </xf>
    <xf numFmtId="0" fontId="3"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0" fontId="2" fillId="2" borderId="13" xfId="0" applyFont="1" applyFill="1" applyBorder="1" applyAlignment="1">
      <alignment horizontal="center" vertical="center"/>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4" fontId="2" fillId="0" borderId="0" xfId="4" applyNumberFormat="1" applyFont="1" applyFill="1" applyBorder="1"/>
    <xf numFmtId="164" fontId="3" fillId="0" borderId="4" xfId="4" applyNumberFormat="1" applyFont="1" applyFill="1" applyBorder="1" applyAlignment="1">
      <alignment horizontal="center"/>
    </xf>
    <xf numFmtId="165" fontId="16" fillId="2" borderId="0" xfId="1" applyNumberFormat="1" applyFont="1" applyFill="1" applyBorder="1" applyAlignment="1">
      <alignment horizontal="left" vertical="center"/>
    </xf>
    <xf numFmtId="164" fontId="2" fillId="0" borderId="0" xfId="4" applyNumberFormat="1" applyFont="1" applyFill="1" applyAlignment="1">
      <alignment horizontal="center" vertical="center"/>
    </xf>
    <xf numFmtId="164" fontId="3" fillId="0" borderId="13" xfId="4" applyNumberFormat="1" applyFont="1" applyFill="1" applyBorder="1" applyAlignment="1">
      <alignment horizontal="center" vertical="center"/>
    </xf>
    <xf numFmtId="0" fontId="17" fillId="0" borderId="0" xfId="0" applyFont="1"/>
    <xf numFmtId="0" fontId="2" fillId="0" borderId="0" xfId="0" applyFont="1" applyAlignment="1">
      <alignment horizontal="left" vertical="top" wrapText="1"/>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165" fontId="15" fillId="2" borderId="0" xfId="0" applyNumberFormat="1" applyFont="1" applyFill="1"/>
    <xf numFmtId="0" fontId="11" fillId="2" borderId="0" xfId="2" applyNumberFormat="1" applyFont="1" applyFill="1" applyBorder="1" applyAlignment="1">
      <alignment horizontal="right" vertical="center"/>
    </xf>
    <xf numFmtId="0" fontId="18" fillId="2" borderId="0" xfId="0" applyFont="1" applyFill="1" applyAlignment="1">
      <alignment vertical="center" wrapText="1"/>
    </xf>
    <xf numFmtId="164" fontId="18" fillId="2" borderId="0" xfId="4" applyNumberFormat="1" applyFont="1" applyFill="1" applyBorder="1" applyAlignment="1">
      <alignment horizontal="right" vertical="top"/>
    </xf>
    <xf numFmtId="0" fontId="10" fillId="2" borderId="0" xfId="0" applyFont="1" applyFill="1" applyAlignment="1">
      <alignment vertical="center" wrapText="1"/>
    </xf>
    <xf numFmtId="164" fontId="10" fillId="2" borderId="0" xfId="4" applyNumberFormat="1" applyFont="1" applyFill="1" applyBorder="1" applyAlignment="1">
      <alignment horizontal="right" vertical="top"/>
    </xf>
    <xf numFmtId="0" fontId="18" fillId="0" borderId="0" xfId="0" applyFont="1" applyAlignment="1">
      <alignment vertical="center" wrapText="1"/>
    </xf>
    <xf numFmtId="164" fontId="18" fillId="0" borderId="0" xfId="4" applyNumberFormat="1" applyFont="1" applyFill="1" applyBorder="1" applyAlignment="1">
      <alignment horizontal="right" vertical="top"/>
    </xf>
    <xf numFmtId="0" fontId="10" fillId="0" borderId="0" xfId="0" applyFont="1" applyAlignment="1">
      <alignment vertical="center" wrapText="1"/>
    </xf>
    <xf numFmtId="164" fontId="10" fillId="0" borderId="0" xfId="4" applyNumberFormat="1" applyFont="1" applyFill="1" applyBorder="1" applyAlignment="1">
      <alignment horizontal="right" vertical="top"/>
    </xf>
    <xf numFmtId="0" fontId="20" fillId="0" borderId="3" xfId="0" applyFont="1" applyBorder="1"/>
    <xf numFmtId="14" fontId="19" fillId="0" borderId="3" xfId="0" applyNumberFormat="1" applyFont="1" applyBorder="1" applyAlignment="1">
      <alignment horizontal="right" vertical="center"/>
    </xf>
    <xf numFmtId="0" fontId="22" fillId="0" borderId="0" xfId="0" applyFont="1"/>
    <xf numFmtId="0" fontId="23" fillId="0" borderId="0" xfId="0" applyFont="1" applyAlignment="1">
      <alignment vertical="center"/>
    </xf>
    <xf numFmtId="9" fontId="3" fillId="0" borderId="0" xfId="2" applyFont="1" applyFill="1" applyBorder="1" applyAlignment="1">
      <alignment vertical="center"/>
    </xf>
    <xf numFmtId="0" fontId="18" fillId="0" borderId="0" xfId="0" applyFont="1"/>
    <xf numFmtId="164" fontId="10" fillId="0" borderId="2" xfId="5" applyNumberFormat="1" applyFont="1" applyFill="1" applyBorder="1"/>
    <xf numFmtId="164" fontId="11" fillId="0" borderId="0" xfId="5" applyNumberFormat="1" applyFont="1" applyFill="1" applyBorder="1"/>
    <xf numFmtId="164" fontId="10" fillId="0" borderId="0" xfId="5" applyNumberFormat="1" applyFont="1" applyFill="1" applyBorder="1"/>
    <xf numFmtId="0" fontId="11" fillId="0" borderId="0" xfId="0" applyFont="1" applyAlignment="1">
      <alignment horizontal="left"/>
    </xf>
    <xf numFmtId="164" fontId="11" fillId="0" borderId="0" xfId="2" applyNumberFormat="1" applyFont="1" applyFill="1" applyBorder="1" applyAlignment="1">
      <alignment vertical="center"/>
    </xf>
    <xf numFmtId="164" fontId="11" fillId="0" borderId="0" xfId="2" applyNumberFormat="1" applyFont="1" applyFill="1" applyAlignment="1">
      <alignment vertical="center"/>
    </xf>
    <xf numFmtId="0" fontId="11" fillId="0" borderId="0" xfId="0" applyFont="1" applyAlignment="1">
      <alignment horizontal="left" vertical="top" wrapText="1"/>
    </xf>
    <xf numFmtId="0" fontId="10" fillId="0" borderId="4" xfId="0" applyFont="1" applyBorder="1" applyAlignment="1">
      <alignment vertical="center"/>
    </xf>
    <xf numFmtId="164" fontId="10" fillId="0" borderId="4" xfId="2" applyNumberFormat="1" applyFont="1" applyFill="1" applyBorder="1" applyAlignment="1">
      <alignment vertical="center"/>
    </xf>
    <xf numFmtId="164" fontId="3" fillId="0" borderId="2" xfId="5" applyNumberFormat="1" applyFont="1" applyFill="1" applyBorder="1"/>
    <xf numFmtId="164" fontId="2" fillId="0" borderId="0" xfId="5" applyNumberFormat="1" applyFont="1" applyFill="1" applyBorder="1"/>
    <xf numFmtId="164" fontId="3" fillId="0" borderId="0" xfId="5" applyNumberFormat="1" applyFont="1" applyFill="1" applyBorder="1"/>
    <xf numFmtId="164" fontId="2" fillId="0" borderId="0" xfId="2" applyNumberFormat="1" applyFont="1" applyFill="1" applyBorder="1" applyAlignment="1">
      <alignment vertical="center"/>
    </xf>
    <xf numFmtId="164" fontId="3" fillId="0" borderId="4" xfId="2" applyNumberFormat="1" applyFont="1" applyFill="1" applyBorder="1" applyAlignment="1">
      <alignment vertical="center"/>
    </xf>
    <xf numFmtId="9" fontId="2" fillId="0" borderId="0" xfId="2" applyFont="1" applyFill="1"/>
    <xf numFmtId="164" fontId="11" fillId="0" borderId="0" xfId="5" applyNumberFormat="1" applyFont="1" applyFill="1"/>
    <xf numFmtId="164" fontId="10" fillId="0" borderId="0" xfId="5" applyNumberFormat="1" applyFont="1" applyFill="1"/>
    <xf numFmtId="164" fontId="10" fillId="0" borderId="4" xfId="5" applyNumberFormat="1" applyFont="1" applyFill="1" applyBorder="1" applyAlignment="1">
      <alignment vertical="center"/>
    </xf>
    <xf numFmtId="164" fontId="10" fillId="0" borderId="0" xfId="5" applyNumberFormat="1" applyFont="1" applyFill="1" applyBorder="1" applyAlignment="1">
      <alignment vertical="center"/>
    </xf>
    <xf numFmtId="164" fontId="2" fillId="0" borderId="0" xfId="5" applyNumberFormat="1" applyFont="1" applyFill="1"/>
    <xf numFmtId="164" fontId="3" fillId="0" borderId="0" xfId="5" applyNumberFormat="1" applyFont="1" applyFill="1"/>
    <xf numFmtId="164" fontId="3" fillId="0" borderId="2" xfId="5" applyNumberFormat="1" applyFont="1" applyFill="1" applyBorder="1" applyAlignment="1">
      <alignment vertical="center"/>
    </xf>
    <xf numFmtId="164" fontId="10" fillId="0" borderId="2" xfId="5" applyNumberFormat="1" applyFont="1" applyFill="1" applyBorder="1" applyAlignment="1">
      <alignment vertical="center"/>
    </xf>
    <xf numFmtId="164" fontId="10" fillId="0" borderId="0" xfId="2" applyNumberFormat="1" applyFont="1" applyFill="1" applyAlignment="1">
      <alignment vertical="center"/>
    </xf>
    <xf numFmtId="164" fontId="10" fillId="0" borderId="0" xfId="0" applyNumberFormat="1" applyFont="1"/>
    <xf numFmtId="164" fontId="11" fillId="0" borderId="0" xfId="0" applyNumberFormat="1" applyFont="1"/>
    <xf numFmtId="164" fontId="3" fillId="0" borderId="4" xfId="5" applyNumberFormat="1" applyFont="1" applyFill="1" applyBorder="1" applyAlignment="1">
      <alignment vertical="center"/>
    </xf>
    <xf numFmtId="164" fontId="3" fillId="0" borderId="0" xfId="5" applyNumberFormat="1" applyFont="1" applyFill="1" applyBorder="1" applyAlignment="1">
      <alignment vertical="center"/>
    </xf>
    <xf numFmtId="0" fontId="10" fillId="0" borderId="0" xfId="0" applyFont="1"/>
    <xf numFmtId="0" fontId="20" fillId="0" borderId="0" xfId="0" applyFont="1"/>
    <xf numFmtId="14" fontId="19" fillId="0" borderId="0" xfId="0" applyNumberFormat="1" applyFont="1" applyAlignment="1">
      <alignment horizontal="right" vertical="center"/>
    </xf>
    <xf numFmtId="164" fontId="11" fillId="0" borderId="1" xfId="0" applyNumberFormat="1" applyFont="1" applyBorder="1"/>
    <xf numFmtId="0" fontId="10" fillId="0" borderId="4" xfId="0" applyFont="1" applyBorder="1" applyAlignment="1">
      <alignment wrapText="1"/>
    </xf>
    <xf numFmtId="164" fontId="10" fillId="0" borderId="4" xfId="0" applyNumberFormat="1" applyFont="1" applyBorder="1"/>
    <xf numFmtId="0" fontId="10" fillId="0" borderId="0" xfId="0" applyFont="1" applyAlignment="1">
      <alignment wrapText="1"/>
    </xf>
    <xf numFmtId="0" fontId="11" fillId="0" borderId="0" xfId="0" applyFont="1" applyAlignment="1">
      <alignment wrapText="1"/>
    </xf>
    <xf numFmtId="164" fontId="11" fillId="0" borderId="0" xfId="4" applyNumberFormat="1" applyFont="1" applyFill="1" applyBorder="1" applyAlignment="1">
      <alignment horizontal="left" vertical="center"/>
    </xf>
    <xf numFmtId="0" fontId="10" fillId="0" borderId="0" xfId="0" applyFont="1" applyAlignment="1">
      <alignment horizontal="left" vertical="center" wrapText="1"/>
    </xf>
    <xf numFmtId="164" fontId="10" fillId="0" borderId="0" xfId="4" applyNumberFormat="1" applyFont="1" applyFill="1" applyBorder="1" applyAlignment="1">
      <alignment horizontal="center" vertical="center"/>
    </xf>
    <xf numFmtId="0" fontId="10" fillId="0" borderId="3" xfId="0" applyFont="1" applyBorder="1"/>
    <xf numFmtId="166" fontId="11" fillId="0" borderId="0" xfId="2" applyNumberFormat="1" applyFont="1" applyFill="1" applyBorder="1" applyAlignment="1">
      <alignment horizontal="righ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4" fontId="3" fillId="0" borderId="4" xfId="4" applyNumberFormat="1" applyFont="1" applyFill="1" applyBorder="1" applyAlignment="1">
      <alignment horizontal="left" vertical="center"/>
    </xf>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 fontId="19" fillId="0" borderId="3" xfId="0" applyNumberFormat="1" applyFont="1" applyBorder="1" applyAlignment="1">
      <alignment horizontal="right" vertical="center"/>
    </xf>
    <xf numFmtId="164" fontId="11" fillId="0" borderId="0" xfId="4" applyNumberFormat="1" applyFont="1" applyFill="1" applyBorder="1"/>
    <xf numFmtId="164" fontId="10" fillId="0" borderId="4" xfId="4" applyNumberFormat="1" applyFont="1" applyFill="1" applyBorder="1" applyAlignment="1">
      <alignment horizontal="center"/>
    </xf>
    <xf numFmtId="164" fontId="10" fillId="0" borderId="4" xfId="0" applyNumberFormat="1" applyFont="1" applyBorder="1" applyAlignment="1">
      <alignment horizontal="left" vertical="center"/>
    </xf>
    <xf numFmtId="164" fontId="22" fillId="0" borderId="0" xfId="4" applyNumberFormat="1" applyFont="1" applyFill="1" applyBorder="1"/>
    <xf numFmtId="0" fontId="20" fillId="0" borderId="3" xfId="0" applyFont="1" applyBorder="1" applyAlignment="1">
      <alignment wrapText="1"/>
    </xf>
    <xf numFmtId="165" fontId="2" fillId="0" borderId="0" xfId="4" applyNumberFormat="1" applyFont="1" applyFill="1" applyBorder="1"/>
    <xf numFmtId="164" fontId="11" fillId="0" borderId="0" xfId="4" applyNumberFormat="1" applyFont="1" applyFill="1" applyAlignment="1">
      <alignment horizontal="center" vertical="center"/>
    </xf>
    <xf numFmtId="164" fontId="3" fillId="0" borderId="13" xfId="4" applyNumberFormat="1" applyFont="1" applyFill="1" applyBorder="1" applyAlignment="1">
      <alignment vertical="center"/>
    </xf>
    <xf numFmtId="164" fontId="10" fillId="0" borderId="13" xfId="4" applyNumberFormat="1" applyFont="1" applyFill="1" applyBorder="1" applyAlignment="1">
      <alignment vertical="center"/>
    </xf>
    <xf numFmtId="164" fontId="22" fillId="0" borderId="0" xfId="4" applyNumberFormat="1" applyFont="1" applyFill="1" applyAlignment="1">
      <alignment horizontal="center" vertical="center"/>
    </xf>
    <xf numFmtId="0" fontId="0" fillId="0" borderId="0" xfId="0" applyAlignment="1">
      <alignment horizontal="center" vertical="center"/>
    </xf>
    <xf numFmtId="164" fontId="10" fillId="0" borderId="13" xfId="4" applyNumberFormat="1" applyFont="1" applyFill="1" applyBorder="1" applyAlignment="1">
      <alignment horizontal="center" vertical="center"/>
    </xf>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6" fontId="2" fillId="2" borderId="2" xfId="2" applyNumberFormat="1" applyFont="1" applyFill="1" applyBorder="1" applyAlignment="1">
      <alignment horizontal="right" vertical="center"/>
    </xf>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6" xfId="9" applyNumberFormat="1" applyFont="1" applyFill="1" applyBorder="1" applyAlignment="1">
      <alignment horizontal="left" vertical="center"/>
    </xf>
    <xf numFmtId="0" fontId="0" fillId="2" borderId="0" xfId="0" applyFill="1"/>
    <xf numFmtId="0" fontId="30" fillId="0" borderId="3" xfId="0" applyFont="1" applyBorder="1"/>
    <xf numFmtId="14" fontId="91" fillId="0" borderId="3" xfId="0" applyNumberFormat="1" applyFont="1" applyBorder="1" applyAlignment="1">
      <alignment horizontal="right" vertical="center"/>
    </xf>
    <xf numFmtId="0" fontId="33" fillId="0" borderId="0" xfId="0" applyFont="1"/>
    <xf numFmtId="164" fontId="92" fillId="2" borderId="0" xfId="4" applyNumberFormat="1" applyFont="1" applyFill="1" applyBorder="1" applyAlignment="1">
      <alignment horizontal="right" vertical="top"/>
    </xf>
    <xf numFmtId="0" fontId="3" fillId="0" borderId="36" xfId="0" applyFont="1" applyBorder="1"/>
    <xf numFmtId="164" fontId="3" fillId="0" borderId="36" xfId="0" applyNumberFormat="1" applyFont="1" applyBorder="1"/>
    <xf numFmtId="164" fontId="3" fillId="0" borderId="36" xfId="4" applyNumberFormat="1" applyFont="1" applyFill="1" applyBorder="1"/>
    <xf numFmtId="0" fontId="10" fillId="0" borderId="36" xfId="0" applyFont="1" applyBorder="1"/>
    <xf numFmtId="164" fontId="10" fillId="0" borderId="36" xfId="4" applyNumberFormat="1" applyFont="1" applyFill="1" applyBorder="1"/>
    <xf numFmtId="0" fontId="3" fillId="0" borderId="36" xfId="0" applyFont="1" applyBorder="1" applyAlignment="1">
      <alignment horizontal="left" vertical="center"/>
    </xf>
    <xf numFmtId="164" fontId="10" fillId="0" borderId="36" xfId="0" applyNumberFormat="1" applyFont="1" applyBorder="1" applyAlignment="1">
      <alignment horizontal="left" vertical="center"/>
    </xf>
    <xf numFmtId="164" fontId="10" fillId="0" borderId="36" xfId="4" applyNumberFormat="1" applyFont="1" applyFill="1" applyBorder="1" applyAlignment="1">
      <alignment horizontal="center"/>
    </xf>
    <xf numFmtId="0" fontId="19" fillId="0" borderId="0" xfId="0" applyFont="1"/>
    <xf numFmtId="0" fontId="93" fillId="2" borderId="0" xfId="0" applyFont="1" applyFill="1" applyAlignment="1">
      <alignment vertical="center" wrapText="1"/>
    </xf>
    <xf numFmtId="164" fontId="18" fillId="2" borderId="9" xfId="4" applyNumberFormat="1" applyFont="1" applyFill="1" applyBorder="1" applyAlignment="1">
      <alignment horizontal="right" vertical="top"/>
    </xf>
    <xf numFmtId="0" fontId="93" fillId="0" borderId="0" xfId="0" applyFont="1" applyAlignment="1">
      <alignment vertical="center" wrapText="1"/>
    </xf>
    <xf numFmtId="164" fontId="11" fillId="0" borderId="0" xfId="4" applyNumberFormat="1" applyFont="1" applyFill="1" applyAlignment="1">
      <alignment horizontal="right" vertical="center"/>
    </xf>
    <xf numFmtId="164" fontId="2" fillId="0" borderId="0" xfId="4" applyNumberFormat="1" applyFont="1" applyFill="1" applyBorder="1" applyAlignment="1">
      <alignment horizontal="right"/>
    </xf>
    <xf numFmtId="0" fontId="2" fillId="0" borderId="0" xfId="0" applyFont="1" applyAlignment="1">
      <alignment horizontal="right"/>
    </xf>
    <xf numFmtId="164" fontId="2" fillId="0" borderId="0" xfId="0" applyNumberFormat="1" applyFont="1" applyAlignment="1">
      <alignment horizontal="right"/>
    </xf>
    <xf numFmtId="0" fontId="3" fillId="0" borderId="36" xfId="0" applyFont="1" applyBorder="1" applyAlignment="1">
      <alignment vertical="center"/>
    </xf>
    <xf numFmtId="164" fontId="10" fillId="0" borderId="36" xfId="4" applyNumberFormat="1" applyFont="1" applyFill="1" applyBorder="1" applyAlignment="1">
      <alignment horizontal="center" vertical="center"/>
    </xf>
    <xf numFmtId="164" fontId="10" fillId="0" borderId="36" xfId="4" applyNumberFormat="1" applyFont="1" applyFill="1" applyBorder="1" applyAlignment="1">
      <alignment horizontal="right" vertical="center"/>
    </xf>
    <xf numFmtId="0" fontId="2" fillId="0" borderId="0" xfId="0" applyFont="1" applyAlignment="1">
      <alignment vertical="center" wrapText="1"/>
    </xf>
    <xf numFmtId="167" fontId="2" fillId="0" borderId="0" xfId="0" applyNumberFormat="1" applyFont="1" applyAlignment="1">
      <alignment horizontal="right"/>
    </xf>
    <xf numFmtId="175" fontId="0" fillId="0" borderId="0" xfId="0" applyNumberFormat="1"/>
    <xf numFmtId="167" fontId="36" fillId="2" borderId="0" xfId="0" applyNumberFormat="1" applyFont="1" applyFill="1"/>
    <xf numFmtId="174" fontId="0" fillId="0" borderId="0" xfId="1" applyNumberFormat="1" applyFont="1"/>
    <xf numFmtId="3" fontId="0" fillId="0" borderId="0" xfId="0" applyNumberFormat="1"/>
    <xf numFmtId="166" fontId="0" fillId="0" borderId="0" xfId="47" applyNumberFormat="1" applyFont="1"/>
    <xf numFmtId="177" fontId="0" fillId="0" borderId="0" xfId="47" applyNumberFormat="1" applyFont="1"/>
    <xf numFmtId="10" fontId="0" fillId="0" borderId="0" xfId="2" applyNumberFormat="1" applyFont="1"/>
    <xf numFmtId="188" fontId="0" fillId="0" borderId="0" xfId="0" applyNumberFormat="1"/>
    <xf numFmtId="188" fontId="0" fillId="0" borderId="0" xfId="2" applyNumberFormat="1" applyFont="1"/>
    <xf numFmtId="189" fontId="0" fillId="0" borderId="0" xfId="0" applyNumberFormat="1"/>
    <xf numFmtId="189" fontId="0" fillId="0" borderId="0" xfId="2" applyNumberFormat="1" applyFont="1"/>
    <xf numFmtId="0" fontId="94" fillId="2" borderId="0" xfId="0" applyFont="1" applyFill="1"/>
    <xf numFmtId="0" fontId="91" fillId="2" borderId="37" xfId="0" applyFont="1" applyFill="1" applyBorder="1" applyAlignment="1">
      <alignment horizontal="center" vertical="center"/>
    </xf>
    <xf numFmtId="0" fontId="91" fillId="2" borderId="31" xfId="0" applyFont="1" applyFill="1" applyBorder="1" applyAlignment="1">
      <alignment horizontal="center" vertical="center"/>
    </xf>
    <xf numFmtId="0" fontId="24" fillId="2" borderId="39" xfId="0" applyFont="1" applyFill="1" applyBorder="1" applyAlignment="1">
      <alignment vertical="center" wrapText="1"/>
    </xf>
    <xf numFmtId="0" fontId="91" fillId="2" borderId="6" xfId="0" applyFont="1" applyFill="1" applyBorder="1" applyAlignment="1">
      <alignment horizontal="right" vertical="center" wrapText="1"/>
    </xf>
    <xf numFmtId="0" fontId="91" fillId="2" borderId="39" xfId="0" applyFont="1" applyFill="1" applyBorder="1" applyAlignment="1">
      <alignment horizontal="right" vertical="center" wrapText="1"/>
    </xf>
    <xf numFmtId="0" fontId="91" fillId="2" borderId="6" xfId="0" applyFont="1" applyFill="1" applyBorder="1" applyAlignment="1">
      <alignment horizontal="center" vertical="center" wrapText="1"/>
    </xf>
    <xf numFmtId="0" fontId="91" fillId="2" borderId="31" xfId="0" applyFont="1" applyFill="1" applyBorder="1" applyAlignment="1">
      <alignment horizontal="center" vertical="center" wrapText="1"/>
    </xf>
    <xf numFmtId="0" fontId="4" fillId="2" borderId="0" xfId="0" applyFont="1" applyFill="1" applyAlignment="1">
      <alignment vertical="center" wrapText="1"/>
    </xf>
    <xf numFmtId="164" fontId="4" fillId="2" borderId="8" xfId="4" applyNumberFormat="1" applyFont="1" applyFill="1" applyBorder="1" applyAlignment="1">
      <alignment horizontal="right" vertical="top"/>
    </xf>
    <xf numFmtId="164" fontId="4" fillId="2" borderId="9" xfId="4" applyNumberFormat="1" applyFont="1" applyFill="1" applyBorder="1" applyAlignment="1">
      <alignment horizontal="right" vertical="center"/>
    </xf>
    <xf numFmtId="164" fontId="4" fillId="2" borderId="10" xfId="4" quotePrefix="1" applyNumberFormat="1" applyFont="1" applyFill="1" applyBorder="1" applyAlignment="1">
      <alignment horizontal="right" vertical="center"/>
    </xf>
    <xf numFmtId="164" fontId="4" fillId="2" borderId="10" xfId="4" applyNumberFormat="1" applyFont="1" applyFill="1" applyBorder="1" applyAlignment="1">
      <alignment horizontal="right" vertical="center"/>
    </xf>
    <xf numFmtId="164" fontId="4" fillId="2" borderId="8" xfId="4" applyNumberFormat="1" applyFont="1" applyFill="1" applyBorder="1" applyAlignment="1">
      <alignment horizontal="right" vertical="center"/>
    </xf>
    <xf numFmtId="164" fontId="4" fillId="0" borderId="7" xfId="4" applyNumberFormat="1" applyFont="1" applyFill="1" applyBorder="1" applyAlignment="1">
      <alignment horizontal="right" vertical="top"/>
    </xf>
    <xf numFmtId="164" fontId="4" fillId="0" borderId="9" xfId="4" applyNumberFormat="1" applyFont="1" applyFill="1" applyBorder="1" applyAlignment="1">
      <alignment horizontal="right" vertical="center"/>
    </xf>
    <xf numFmtId="164" fontId="4" fillId="0" borderId="10" xfId="4" applyNumberFormat="1" applyFont="1" applyFill="1" applyBorder="1" applyAlignment="1">
      <alignment horizontal="right" vertical="center"/>
    </xf>
    <xf numFmtId="0" fontId="24" fillId="2" borderId="4" xfId="0" applyFont="1" applyFill="1" applyBorder="1" applyAlignment="1">
      <alignment vertical="center" wrapText="1"/>
    </xf>
    <xf numFmtId="164" fontId="24" fillId="2" borderId="11" xfId="4" applyNumberFormat="1" applyFont="1" applyFill="1" applyBorder="1" applyAlignment="1">
      <alignment horizontal="right" vertical="top"/>
    </xf>
    <xf numFmtId="164" fontId="24" fillId="2" borderId="14" xfId="4" applyNumberFormat="1" applyFont="1" applyFill="1" applyBorder="1" applyAlignment="1">
      <alignment horizontal="right" vertical="top"/>
    </xf>
    <xf numFmtId="0" fontId="24" fillId="0" borderId="0" xfId="0" applyFont="1" applyAlignment="1">
      <alignment vertical="center" wrapText="1"/>
    </xf>
    <xf numFmtId="0" fontId="91" fillId="0" borderId="37" xfId="0" applyFont="1" applyBorder="1" applyAlignment="1">
      <alignment horizontal="center" vertical="center"/>
    </xf>
    <xf numFmtId="0" fontId="91" fillId="0" borderId="31" xfId="0" applyFont="1" applyBorder="1" applyAlignment="1">
      <alignment horizontal="center" vertical="center"/>
    </xf>
    <xf numFmtId="0" fontId="24" fillId="0" borderId="39" xfId="0" applyFont="1" applyBorder="1" applyAlignment="1">
      <alignment vertical="center" wrapText="1"/>
    </xf>
    <xf numFmtId="0" fontId="91" fillId="0" borderId="6" xfId="0" applyFont="1" applyBorder="1" applyAlignment="1">
      <alignment horizontal="right" vertical="center" wrapText="1"/>
    </xf>
    <xf numFmtId="0" fontId="91" fillId="0" borderId="39" xfId="0" applyFont="1" applyBorder="1" applyAlignment="1">
      <alignment horizontal="right" vertical="center" wrapText="1"/>
    </xf>
    <xf numFmtId="0" fontId="4" fillId="0" borderId="0" xfId="0" applyFont="1" applyAlignment="1">
      <alignment vertical="center" wrapText="1"/>
    </xf>
    <xf numFmtId="164" fontId="4" fillId="0" borderId="8" xfId="4" applyNumberFormat="1" applyFont="1" applyFill="1" applyBorder="1" applyAlignment="1">
      <alignment horizontal="right" vertical="top"/>
    </xf>
    <xf numFmtId="164" fontId="4" fillId="0" borderId="10" xfId="4" quotePrefix="1" applyNumberFormat="1" applyFont="1" applyFill="1" applyBorder="1" applyAlignment="1">
      <alignment horizontal="right" vertical="center"/>
    </xf>
    <xf numFmtId="164" fontId="4" fillId="0" borderId="8" xfId="4" applyNumberFormat="1" applyFont="1" applyFill="1" applyBorder="1" applyAlignment="1">
      <alignment horizontal="right" vertical="center"/>
    </xf>
    <xf numFmtId="0" fontId="24" fillId="0" borderId="11" xfId="0" applyFont="1" applyBorder="1" applyAlignment="1">
      <alignment vertical="center" wrapText="1"/>
    </xf>
    <xf numFmtId="164" fontId="24" fillId="0" borderId="11" xfId="4" applyNumberFormat="1" applyFont="1" applyFill="1" applyBorder="1" applyAlignment="1">
      <alignment horizontal="right" vertical="top"/>
    </xf>
    <xf numFmtId="164" fontId="24" fillId="0" borderId="14" xfId="4" applyNumberFormat="1" applyFont="1" applyFill="1" applyBorder="1" applyAlignment="1">
      <alignment horizontal="right" vertical="top"/>
    </xf>
    <xf numFmtId="0" fontId="94" fillId="0" borderId="9" xfId="0" applyFont="1" applyBorder="1"/>
    <xf numFmtId="164" fontId="4" fillId="0" borderId="8" xfId="0" applyNumberFormat="1" applyFont="1" applyBorder="1" applyAlignment="1">
      <alignment horizontal="right" vertical="center"/>
    </xf>
    <xf numFmtId="0" fontId="24" fillId="0" borderId="4" xfId="0" applyFont="1" applyBorder="1" applyAlignment="1">
      <alignment vertical="center" wrapText="1"/>
    </xf>
    <xf numFmtId="0" fontId="94" fillId="2" borderId="9" xfId="0" applyFont="1" applyFill="1" applyBorder="1"/>
    <xf numFmtId="0" fontId="24" fillId="0" borderId="6" xfId="0" applyFont="1" applyBorder="1" applyAlignment="1">
      <alignment vertical="center" wrapText="1"/>
    </xf>
    <xf numFmtId="0" fontId="4" fillId="0" borderId="8" xfId="0" applyFont="1" applyBorder="1" applyAlignment="1">
      <alignment vertical="center" wrapText="1"/>
    </xf>
    <xf numFmtId="0" fontId="24" fillId="0" borderId="14" xfId="0" applyFont="1" applyBorder="1" applyAlignment="1">
      <alignment vertical="center" wrapText="1"/>
    </xf>
    <xf numFmtId="0" fontId="24" fillId="0" borderId="0" xfId="0" applyFont="1" applyBorder="1" applyAlignment="1">
      <alignment vertical="center" wrapText="1"/>
    </xf>
    <xf numFmtId="164" fontId="24" fillId="2" borderId="41" xfId="4" applyNumberFormat="1" applyFont="1" applyFill="1" applyBorder="1" applyAlignment="1">
      <alignment horizontal="right" vertical="top"/>
    </xf>
    <xf numFmtId="164" fontId="24" fillId="2" borderId="0" xfId="4" applyNumberFormat="1" applyFont="1" applyFill="1" applyBorder="1" applyAlignment="1">
      <alignment horizontal="right" vertical="top"/>
    </xf>
    <xf numFmtId="0" fontId="92" fillId="0" borderId="0" xfId="0" applyFont="1" applyAlignment="1">
      <alignment vertical="center"/>
    </xf>
    <xf numFmtId="164" fontId="92" fillId="0" borderId="0" xfId="2" applyNumberFormat="1" applyFont="1" applyFill="1" applyBorder="1" applyAlignment="1">
      <alignment vertical="center"/>
    </xf>
    <xf numFmtId="0" fontId="95" fillId="0" borderId="0" xfId="0" applyFont="1"/>
    <xf numFmtId="0" fontId="92" fillId="2" borderId="0" xfId="0" applyFont="1" applyFill="1" applyAlignment="1">
      <alignment vertical="center" wrapText="1"/>
    </xf>
    <xf numFmtId="0" fontId="30" fillId="0" borderId="0" xfId="0" applyFont="1"/>
    <xf numFmtId="14" fontId="91" fillId="0" borderId="0" xfId="0" applyNumberFormat="1" applyFont="1" applyAlignment="1">
      <alignment horizontal="right" vertical="center"/>
    </xf>
    <xf numFmtId="0" fontId="33" fillId="0" borderId="0" xfId="0" applyFont="1" applyAlignment="1">
      <alignment horizontal="left" vertical="center"/>
    </xf>
    <xf numFmtId="0" fontId="96" fillId="0" borderId="40" xfId="0" applyFont="1" applyBorder="1"/>
    <xf numFmtId="164" fontId="96" fillId="0" borderId="40" xfId="4" applyNumberFormat="1" applyFont="1" applyFill="1" applyBorder="1"/>
    <xf numFmtId="164" fontId="33" fillId="0" borderId="0" xfId="4" applyNumberFormat="1" applyFont="1" applyFill="1" applyBorder="1"/>
    <xf numFmtId="0" fontId="96" fillId="0" borderId="0" xfId="0" applyFont="1" applyBorder="1"/>
    <xf numFmtId="164" fontId="96" fillId="0" borderId="0" xfId="4" applyNumberFormat="1" applyFont="1" applyFill="1" applyBorder="1"/>
    <xf numFmtId="0" fontId="6" fillId="2" borderId="0" xfId="0" applyFont="1" applyFill="1"/>
    <xf numFmtId="0" fontId="11" fillId="0" borderId="42" xfId="0" applyFont="1" applyBorder="1" applyAlignment="1">
      <alignment vertical="center"/>
    </xf>
    <xf numFmtId="164" fontId="11" fillId="0" borderId="42" xfId="2" applyNumberFormat="1" applyFont="1" applyFill="1" applyBorder="1" applyAlignment="1">
      <alignment vertical="center"/>
    </xf>
    <xf numFmtId="164" fontId="11" fillId="0" borderId="42" xfId="5" applyNumberFormat="1" applyFont="1" applyFill="1" applyBorder="1" applyAlignment="1">
      <alignment vertical="center"/>
    </xf>
    <xf numFmtId="0" fontId="10" fillId="0" borderId="40" xfId="0" applyFont="1" applyBorder="1" applyAlignment="1">
      <alignment wrapText="1"/>
    </xf>
    <xf numFmtId="164" fontId="10" fillId="0" borderId="40" xfId="0" applyNumberFormat="1" applyFont="1" applyBorder="1"/>
    <xf numFmtId="164" fontId="11" fillId="0" borderId="40" xfId="0" applyNumberFormat="1" applyFont="1" applyBorder="1"/>
    <xf numFmtId="0" fontId="10" fillId="0" borderId="40" xfId="0" applyFont="1" applyBorder="1" applyAlignment="1">
      <alignment horizontal="left" vertical="center" wrapText="1"/>
    </xf>
    <xf numFmtId="164" fontId="10" fillId="0" borderId="40" xfId="0" applyNumberFormat="1" applyFont="1" applyBorder="1" applyAlignment="1">
      <alignment horizontal="center" vertical="center"/>
    </xf>
    <xf numFmtId="164" fontId="10" fillId="0" borderId="40" xfId="4" applyNumberFormat="1" applyFont="1" applyFill="1" applyBorder="1" applyAlignment="1">
      <alignment horizontal="center" vertical="center"/>
    </xf>
    <xf numFmtId="0" fontId="91" fillId="2" borderId="38"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31" xfId="0" applyFont="1" applyFill="1" applyBorder="1" applyAlignment="1">
      <alignment horizontal="center" vertical="center" wrapText="1"/>
    </xf>
    <xf numFmtId="0" fontId="91" fillId="2" borderId="40" xfId="0" applyFont="1" applyFill="1" applyBorder="1" applyAlignment="1">
      <alignment horizontal="center" vertical="center" wrapText="1"/>
    </xf>
    <xf numFmtId="0" fontId="91" fillId="2" borderId="39" xfId="0" applyFont="1" applyFill="1" applyBorder="1" applyAlignment="1">
      <alignment horizontal="center" vertical="center" wrapText="1"/>
    </xf>
    <xf numFmtId="0" fontId="91" fillId="0" borderId="38" xfId="0" applyFont="1" applyBorder="1" applyAlignment="1">
      <alignment horizontal="center" vertical="center" wrapText="1"/>
    </xf>
    <xf numFmtId="0" fontId="91" fillId="0" borderId="7" xfId="0" applyFont="1" applyBorder="1" applyAlignment="1">
      <alignment horizontal="center" vertical="center" wrapText="1"/>
    </xf>
    <xf numFmtId="0" fontId="2" fillId="0" borderId="0" xfId="0" applyFont="1" applyAlignment="1">
      <alignment horizontal="left" vertical="top" wrapText="1"/>
    </xf>
    <xf numFmtId="0" fontId="91" fillId="0" borderId="31" xfId="0" applyFont="1" applyBorder="1" applyAlignment="1">
      <alignment horizontal="center" vertical="center" wrapText="1"/>
    </xf>
    <xf numFmtId="0" fontId="91" fillId="0" borderId="40" xfId="0" applyFont="1" applyBorder="1" applyAlignment="1">
      <alignment horizontal="center" vertical="center" wrapText="1"/>
    </xf>
    <xf numFmtId="0" fontId="91" fillId="0" borderId="39" xfId="0" applyFont="1" applyBorder="1" applyAlignment="1">
      <alignment horizontal="center" vertical="center" wrapText="1"/>
    </xf>
    <xf numFmtId="0" fontId="2" fillId="0" borderId="0" xfId="0" applyFont="1" applyFill="1" applyBorder="1" applyAlignment="1">
      <alignment horizontal="left" vertical="top" wrapText="1"/>
    </xf>
    <xf numFmtId="0" fontId="4" fillId="0" borderId="0" xfId="0" applyFont="1" applyAlignment="1">
      <alignment horizontal="left" vertical="top" wrapText="1"/>
    </xf>
    <xf numFmtId="0" fontId="0" fillId="0" borderId="0" xfId="0" applyFont="1" applyAlignment="1">
      <alignment horizontal="left" vertical="top" wrapText="1"/>
    </xf>
  </cellXfs>
  <cellStyles count="61067">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xfId="1" builtinId="3"/>
    <cellStyle name="Komma 10" xfId="20429" xr:uid="{FBD09791-A6AC-42D9-A07E-B529CAAE0845}"/>
    <cellStyle name="Komma 2" xfId="4" xr:uid="{DA469C91-C86B-44BC-B90E-787307BD3A79}"/>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2" xfId="40" xr:uid="{27C94808-F663-46BA-A50F-63239721AC81}"/>
    <cellStyle name="Percent 3" xfId="47" xr:uid="{9D3D6D13-129B-4BCB-A77B-A2A528F60C14}"/>
    <cellStyle name="Porcentual 2" xfId="23062" xr:uid="{676430C4-5C56-4F90-A7A6-BC7BC3722DB6}"/>
    <cellStyle name="Prosent" xfId="2" builtinId="5"/>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komplettbanko365.sharepoint.com/sites/Management-Monthlyreporting/Shared%20Documents/Monthly%20reporting/Financial%20accou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lgardiner"/>
      <sheetName val="Data pivot"/>
      <sheetName val="Budget"/>
      <sheetName val="Data"/>
      <sheetName val="Inc_bal M"/>
      <sheetName val="Inc_bal Q"/>
      <sheetName val="Inc_bal Y"/>
      <sheetName val="Inc_bal M (NO Loan)"/>
      <sheetName val="Inc_bal M (NO Card)"/>
      <sheetName val="Inc_bal M (NO POS)"/>
      <sheetName val="Inc_bal M (SE POS)"/>
      <sheetName val="Inc_bal M (FI Card)"/>
      <sheetName val="Inc_bal M (FI Loan)"/>
      <sheetName val="Inc_bal M (SE Loan)"/>
      <sheetName val="Inc_bal M (SE Card)"/>
      <sheetName val="Inc_bal M (POS)"/>
      <sheetName val="1.1 IS_BS_KPI (prod)"/>
      <sheetName val="1.2 IS_BS_KPI (prod)"/>
      <sheetName val="2.2 Graphs"/>
      <sheetName val="1. IS_BS_KPI"/>
      <sheetName val="2. Development"/>
      <sheetName val="3. Yield"/>
      <sheetName val="4. ROA"/>
      <sheetName val="5.1 OPEX"/>
      <sheetName val="ORBOF "/>
      <sheetName val="5.2 Customers"/>
      <sheetName val="5.3 Liq reporting"/>
      <sheetName val="Data kunder"/>
      <sheetName val="6. Budgets"/>
      <sheetName val="7. Finance"/>
      <sheetName val="8. Capital"/>
      <sheetName val="9. Defaulted loans"/>
      <sheetName val="9.1 Dclass"/>
      <sheetName val="9.2 Utestående_fila"/>
      <sheetName val="10. Shareholders"/>
      <sheetName val="11. Forward Flow"/>
      <sheetName val="12. Currency"/>
      <sheetName val="13. ROE"/>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201806"/>
      <sheetName val="201807"/>
      <sheetName val="201808"/>
      <sheetName val="201809"/>
      <sheetName val="201810"/>
      <sheetName val="201811"/>
      <sheetName val="201812"/>
      <sheetName val="201901"/>
      <sheetName val="201902"/>
      <sheetName val="201903"/>
      <sheetName val="201904"/>
      <sheetName val="201905"/>
      <sheetName val="201906"/>
      <sheetName val="201907"/>
      <sheetName val="201908"/>
      <sheetName val="201909"/>
      <sheetName val="201910"/>
      <sheetName val="201911"/>
      <sheetName val="201912"/>
      <sheetName val="202001"/>
      <sheetName val="202002"/>
      <sheetName val="202003"/>
      <sheetName val="202004"/>
      <sheetName val="202005"/>
      <sheetName val="202006"/>
      <sheetName val="202007"/>
      <sheetName val="202008"/>
      <sheetName val="202009"/>
      <sheetName val="202010"/>
      <sheetName val="202011"/>
      <sheetName val="202012"/>
      <sheetName val="202101"/>
      <sheetName val="202102"/>
      <sheetName val="202103"/>
      <sheetName val="2021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X2">
            <v>37.345289860000001</v>
          </cell>
          <cell r="AY2">
            <v>33.48916509</v>
          </cell>
          <cell r="AZ2">
            <v>25.145638369999997</v>
          </cell>
        </row>
        <row r="3">
          <cell r="AX3">
            <v>22.65344515</v>
          </cell>
          <cell r="AY3">
            <v>20.89716439</v>
          </cell>
          <cell r="AZ3">
            <v>30.13167464</v>
          </cell>
        </row>
        <row r="4">
          <cell r="AX4">
            <v>14.6621621</v>
          </cell>
          <cell r="AY4">
            <v>13.590823029999999</v>
          </cell>
          <cell r="AZ4">
            <v>20.320981549999999</v>
          </cell>
        </row>
        <row r="5">
          <cell r="AL5">
            <v>12.573850650000001</v>
          </cell>
          <cell r="AM5">
            <v>11.09058433</v>
          </cell>
          <cell r="AN5">
            <v>11.529809330000001</v>
          </cell>
          <cell r="AX5">
            <v>9.53856839</v>
          </cell>
          <cell r="AY5">
            <v>8.7549249200000006</v>
          </cell>
          <cell r="AZ5">
            <v>9.08472452</v>
          </cell>
        </row>
        <row r="6">
          <cell r="AL6">
            <v>-1.74164E-3</v>
          </cell>
          <cell r="AM6">
            <v>0.18185382999999999</v>
          </cell>
          <cell r="AN6">
            <v>0.29253703000000003</v>
          </cell>
          <cell r="AX6">
            <v>0.53779330000000003</v>
          </cell>
          <cell r="AY6">
            <v>0.40088484999999996</v>
          </cell>
          <cell r="AZ6">
            <v>0.58958484999999994</v>
          </cell>
        </row>
        <row r="7">
          <cell r="AL7">
            <v>5.4880890000000002E-2</v>
          </cell>
          <cell r="AM7">
            <v>5.6087569999999996E-2</v>
          </cell>
          <cell r="AN7">
            <v>7.6254100000000005E-2</v>
          </cell>
          <cell r="AX7">
            <v>0.10553573999999999</v>
          </cell>
          <cell r="AY7">
            <v>8.1434010000000015E-2</v>
          </cell>
          <cell r="AZ7">
            <v>0.10164463999999999</v>
          </cell>
        </row>
        <row r="146">
          <cell r="AL146">
            <v>10.99800265</v>
          </cell>
          <cell r="AM146">
            <v>9.8880413700000016</v>
          </cell>
          <cell r="AN146">
            <v>12.272291340000002</v>
          </cell>
          <cell r="AX146">
            <v>6.5490523199999995</v>
          </cell>
          <cell r="AY146">
            <v>5.9146662499999998</v>
          </cell>
          <cell r="AZ146">
            <v>6.8392522200000005</v>
          </cell>
        </row>
        <row r="152">
          <cell r="AX152">
            <v>2.8798889999999999</v>
          </cell>
          <cell r="AY152">
            <v>2.741463</v>
          </cell>
          <cell r="AZ152">
            <v>-7.8362790000000002</v>
          </cell>
        </row>
        <row r="153">
          <cell r="AX153">
            <v>1.8067359299999999</v>
          </cell>
          <cell r="AY153">
            <v>2.3955211699999999</v>
          </cell>
          <cell r="AZ153">
            <v>10.68910773</v>
          </cell>
        </row>
        <row r="154">
          <cell r="AX154">
            <v>1.5434098300000001</v>
          </cell>
          <cell r="AY154">
            <v>1.6026927799999999</v>
          </cell>
          <cell r="AZ154">
            <v>7.6541441600000004</v>
          </cell>
        </row>
        <row r="155">
          <cell r="AL155">
            <v>1.3457710000000001</v>
          </cell>
          <cell r="AM155">
            <v>0.90807700000000002</v>
          </cell>
          <cell r="AN155">
            <v>1.080646</v>
          </cell>
          <cell r="AX155">
            <v>1.6462680000000001</v>
          </cell>
          <cell r="AY155">
            <v>1.817874</v>
          </cell>
          <cell r="AZ155">
            <v>1.7715160000000001</v>
          </cell>
        </row>
        <row r="156">
          <cell r="AL156">
            <v>0</v>
          </cell>
          <cell r="AM156">
            <v>0</v>
          </cell>
          <cell r="AN156">
            <v>0</v>
          </cell>
          <cell r="AX156">
            <v>7.1244999999999998E-3</v>
          </cell>
          <cell r="AY156">
            <v>7.7363100000000006E-3</v>
          </cell>
          <cell r="AZ156">
            <v>9.3929800000000004E-3</v>
          </cell>
        </row>
        <row r="157">
          <cell r="AL157">
            <v>0</v>
          </cell>
          <cell r="AM157">
            <v>0</v>
          </cell>
          <cell r="AN157">
            <v>0</v>
          </cell>
          <cell r="AX157">
            <v>1.481118E-2</v>
          </cell>
          <cell r="AY157">
            <v>-1.3625599999999999E-3</v>
          </cell>
          <cell r="AZ157">
            <v>9.4157600000000004E-3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U60"/>
  <sheetViews>
    <sheetView zoomScale="80" zoomScaleNormal="80" workbookViewId="0">
      <selection activeCell="O49" sqref="O49"/>
    </sheetView>
  </sheetViews>
  <sheetFormatPr baseColWidth="10" defaultColWidth="11.42578125" defaultRowHeight="15" x14ac:dyDescent="0.25"/>
  <cols>
    <col min="1" max="1" width="53.140625" style="8" bestFit="1" customWidth="1"/>
    <col min="2" max="6" width="13.42578125" style="8" bestFit="1" customWidth="1"/>
    <col min="7" max="8" width="14.42578125" style="8" bestFit="1" customWidth="1"/>
    <col min="9" max="12" width="14.42578125" style="8" customWidth="1"/>
    <col min="13" max="14" width="14.42578125" style="215" customWidth="1"/>
    <col min="15" max="15" width="11.42578125" style="8"/>
    <col min="16" max="17" width="12.85546875" style="8" bestFit="1" customWidth="1"/>
    <col min="18" max="16384" width="11.42578125" style="8"/>
  </cols>
  <sheetData>
    <row r="1" spans="1:20" x14ac:dyDescent="0.25">
      <c r="B1" s="25" t="s">
        <v>20</v>
      </c>
      <c r="C1" s="25" t="s">
        <v>20</v>
      </c>
      <c r="D1" s="25" t="s">
        <v>20</v>
      </c>
      <c r="E1" s="25" t="s">
        <v>20</v>
      </c>
      <c r="F1" s="25" t="s">
        <v>20</v>
      </c>
      <c r="G1" s="25" t="s">
        <v>20</v>
      </c>
      <c r="H1" s="25" t="s">
        <v>20</v>
      </c>
      <c r="I1" s="25" t="s">
        <v>20</v>
      </c>
      <c r="J1" s="25" t="s">
        <v>20</v>
      </c>
      <c r="K1" s="25" t="s">
        <v>20</v>
      </c>
      <c r="L1" s="25" t="s">
        <v>20</v>
      </c>
      <c r="M1" s="25" t="s">
        <v>20</v>
      </c>
      <c r="N1" s="25" t="s">
        <v>20</v>
      </c>
      <c r="P1" s="25" t="s">
        <v>0</v>
      </c>
      <c r="Q1" s="25" t="s">
        <v>0</v>
      </c>
      <c r="R1" s="25" t="s">
        <v>0</v>
      </c>
    </row>
    <row r="2" spans="1:20" x14ac:dyDescent="0.25">
      <c r="B2" s="25">
        <v>2018</v>
      </c>
      <c r="C2" s="25">
        <v>2018</v>
      </c>
      <c r="D2" s="25">
        <v>2018</v>
      </c>
      <c r="E2" s="25">
        <v>2018</v>
      </c>
      <c r="F2" s="25">
        <v>2019</v>
      </c>
      <c r="G2" s="25">
        <v>2019</v>
      </c>
      <c r="H2" s="25">
        <v>2019</v>
      </c>
      <c r="I2" s="25">
        <v>2019</v>
      </c>
      <c r="J2" s="25">
        <v>2020</v>
      </c>
      <c r="K2" s="25">
        <v>2020</v>
      </c>
      <c r="L2" s="25">
        <v>2020</v>
      </c>
      <c r="M2" s="25">
        <v>2020</v>
      </c>
      <c r="N2" s="25">
        <v>2021</v>
      </c>
      <c r="P2" s="25">
        <v>2018</v>
      </c>
      <c r="Q2" s="25">
        <v>2019</v>
      </c>
      <c r="R2" s="25">
        <v>2020</v>
      </c>
    </row>
    <row r="3" spans="1:20" ht="15.75" thickBot="1" x14ac:dyDescent="0.3">
      <c r="A3" s="85" t="s">
        <v>118</v>
      </c>
      <c r="B3" s="26" t="s">
        <v>143</v>
      </c>
      <c r="C3" s="26" t="s">
        <v>2</v>
      </c>
      <c r="D3" s="26" t="s">
        <v>1</v>
      </c>
      <c r="E3" s="26" t="s">
        <v>144</v>
      </c>
      <c r="F3" s="26" t="s">
        <v>143</v>
      </c>
      <c r="G3" s="26" t="s">
        <v>2</v>
      </c>
      <c r="H3" s="26" t="s">
        <v>1</v>
      </c>
      <c r="I3" s="26" t="s">
        <v>144</v>
      </c>
      <c r="J3" s="26" t="s">
        <v>143</v>
      </c>
      <c r="K3" s="26" t="s">
        <v>2</v>
      </c>
      <c r="L3" s="26" t="s">
        <v>1</v>
      </c>
      <c r="M3" s="26" t="s">
        <v>144</v>
      </c>
      <c r="N3" s="26" t="s">
        <v>143</v>
      </c>
      <c r="P3" s="26"/>
      <c r="Q3" s="26"/>
      <c r="R3" s="26"/>
    </row>
    <row r="4" spans="1:20" x14ac:dyDescent="0.25">
      <c r="A4" s="1" t="s">
        <v>45</v>
      </c>
      <c r="B4" s="1">
        <v>230.19683239</v>
      </c>
      <c r="C4" s="1">
        <v>261.72402204999986</v>
      </c>
      <c r="D4" s="1">
        <v>285.20594963000002</v>
      </c>
      <c r="E4" s="1">
        <v>312.38818441000006</v>
      </c>
      <c r="F4" s="1">
        <v>304.75245502000013</v>
      </c>
      <c r="G4" s="1">
        <v>310.63408115999999</v>
      </c>
      <c r="H4" s="1">
        <v>314.45506121999995</v>
      </c>
      <c r="I4" s="1">
        <v>324.38796416999998</v>
      </c>
      <c r="J4" s="1">
        <v>309.8518998400001</v>
      </c>
      <c r="K4" s="1">
        <v>302.53971741999999</v>
      </c>
      <c r="L4" s="1">
        <v>292.81392655999991</v>
      </c>
      <c r="M4" s="1">
        <v>266.67816934000007</v>
      </c>
      <c r="N4" s="1">
        <v>261.33553926999991</v>
      </c>
      <c r="P4" s="1">
        <f>SUM(B4:E4)</f>
        <v>1089.5149884800001</v>
      </c>
      <c r="Q4" s="1">
        <f>SUM(F4:I4)</f>
        <v>1254.22956157</v>
      </c>
      <c r="R4" s="1">
        <f>SUM(J4:M4)</f>
        <v>1171.8837131600001</v>
      </c>
    </row>
    <row r="5" spans="1:20" x14ac:dyDescent="0.25">
      <c r="A5" s="1" t="s">
        <v>145</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P5" s="1">
        <f t="shared" ref="P5:P26" si="0">SUM(B5:E5)</f>
        <v>-141.30409741</v>
      </c>
      <c r="Q5" s="1">
        <f t="shared" ref="Q5:Q26" si="1">SUM(F5:I5)</f>
        <v>-167.19941628999999</v>
      </c>
      <c r="R5" s="1">
        <f t="shared" ref="R5:R26" si="2">SUM(J5:M5)</f>
        <v>-144.82449274999999</v>
      </c>
    </row>
    <row r="6" spans="1:20" x14ac:dyDescent="0.25">
      <c r="A6" s="27" t="s">
        <v>95</v>
      </c>
      <c r="B6" s="27">
        <v>203.96599799999998</v>
      </c>
      <c r="C6" s="27">
        <v>227.38438993999986</v>
      </c>
      <c r="D6" s="27">
        <v>244.91009325000005</v>
      </c>
      <c r="E6" s="27">
        <v>271.95040988000005</v>
      </c>
      <c r="F6" s="27">
        <v>258.7107337600001</v>
      </c>
      <c r="G6" s="27">
        <v>268.91056613000001</v>
      </c>
      <c r="H6" s="27">
        <v>274.26063127999998</v>
      </c>
      <c r="I6" s="27">
        <v>285.14821411000003</v>
      </c>
      <c r="J6" s="27">
        <v>269.36264611000007</v>
      </c>
      <c r="K6" s="27">
        <v>264.61630343999997</v>
      </c>
      <c r="L6" s="27">
        <v>255.15875893999993</v>
      </c>
      <c r="M6" s="27">
        <v>237.92151192000009</v>
      </c>
      <c r="N6" s="27">
        <v>236.8714484599999</v>
      </c>
      <c r="P6" s="27">
        <f t="shared" si="0"/>
        <v>948.21089106999989</v>
      </c>
      <c r="Q6" s="27">
        <f t="shared" si="1"/>
        <v>1087.0301452799999</v>
      </c>
      <c r="R6" s="27">
        <f t="shared" si="2"/>
        <v>1027.0592204100001</v>
      </c>
    </row>
    <row r="7" spans="1:20" x14ac:dyDescent="0.25">
      <c r="A7" s="28"/>
      <c r="B7" s="28"/>
      <c r="C7" s="28"/>
      <c r="D7" s="28"/>
      <c r="E7" s="28"/>
      <c r="F7" s="28"/>
      <c r="G7" s="28"/>
      <c r="H7" s="28"/>
      <c r="I7" s="28"/>
      <c r="J7" s="28"/>
      <c r="K7" s="28"/>
      <c r="L7" s="28"/>
      <c r="M7" s="28"/>
      <c r="N7" s="28"/>
      <c r="P7" s="28"/>
      <c r="Q7" s="28"/>
      <c r="R7" s="28"/>
    </row>
    <row r="8" spans="1:20" x14ac:dyDescent="0.25">
      <c r="A8" s="1" t="s">
        <v>46</v>
      </c>
      <c r="B8" s="1">
        <v>22.31513648</v>
      </c>
      <c r="C8" s="1">
        <v>25.056012879999997</v>
      </c>
      <c r="D8" s="1">
        <v>31.078107120000002</v>
      </c>
      <c r="E8" s="1">
        <v>29.905388900000013</v>
      </c>
      <c r="F8" s="1">
        <v>32.414302590000005</v>
      </c>
      <c r="G8" s="1">
        <v>31.166941269999995</v>
      </c>
      <c r="H8" s="1">
        <v>31.479879549999996</v>
      </c>
      <c r="I8" s="1">
        <v>30.33414089</v>
      </c>
      <c r="J8" s="1">
        <v>30.759229820000002</v>
      </c>
      <c r="K8" s="1">
        <v>28.304822199999997</v>
      </c>
      <c r="L8" s="1">
        <v>26.74417347</v>
      </c>
      <c r="M8" s="1">
        <v>25.229283150000004</v>
      </c>
      <c r="N8" s="1">
        <v>25.649376989999986</v>
      </c>
      <c r="P8" s="1">
        <f t="shared" si="0"/>
        <v>108.35464538000002</v>
      </c>
      <c r="Q8" s="1">
        <f t="shared" si="1"/>
        <v>125.39526429999999</v>
      </c>
      <c r="R8" s="1">
        <f t="shared" si="2"/>
        <v>111.03750864</v>
      </c>
    </row>
    <row r="9" spans="1:20" x14ac:dyDescent="0.25">
      <c r="A9" s="1" t="s">
        <v>146</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P9" s="1">
        <f t="shared" si="0"/>
        <v>-23.37691298</v>
      </c>
      <c r="Q9" s="1">
        <f t="shared" si="1"/>
        <v>-38.58371571</v>
      </c>
      <c r="R9" s="1">
        <f t="shared" si="2"/>
        <v>-49.277492550000005</v>
      </c>
    </row>
    <row r="10" spans="1:20" x14ac:dyDescent="0.25">
      <c r="A10" s="27" t="s">
        <v>101</v>
      </c>
      <c r="B10" s="27">
        <v>17.402000270000002</v>
      </c>
      <c r="C10" s="27">
        <v>17.681697549999996</v>
      </c>
      <c r="D10" s="27">
        <v>26.085213779999997</v>
      </c>
      <c r="E10" s="27">
        <v>23.808820800000014</v>
      </c>
      <c r="F10" s="27">
        <v>25.115237340000004</v>
      </c>
      <c r="G10" s="27">
        <v>23.849761589999993</v>
      </c>
      <c r="H10" s="27">
        <v>22.399161069999995</v>
      </c>
      <c r="I10" s="27">
        <v>15.447388589999999</v>
      </c>
      <c r="J10" s="27">
        <v>21.042961480000002</v>
      </c>
      <c r="K10" s="27">
        <v>16.006039089999994</v>
      </c>
      <c r="L10" s="27">
        <v>13.6710137</v>
      </c>
      <c r="M10" s="27">
        <v>11.040001820000001</v>
      </c>
      <c r="N10" s="27">
        <v>12.002351649999987</v>
      </c>
      <c r="P10" s="27">
        <f t="shared" si="0"/>
        <v>84.977732400000008</v>
      </c>
      <c r="Q10" s="27">
        <f t="shared" si="1"/>
        <v>86.811548589999987</v>
      </c>
      <c r="R10" s="27">
        <f t="shared" si="2"/>
        <v>61.760016089999993</v>
      </c>
    </row>
    <row r="11" spans="1:20" x14ac:dyDescent="0.25">
      <c r="A11" s="29"/>
      <c r="B11" s="28"/>
      <c r="C11" s="28"/>
      <c r="D11" s="28"/>
      <c r="E11" s="28"/>
      <c r="F11" s="28"/>
      <c r="G11" s="28"/>
      <c r="H11" s="28"/>
      <c r="I11" s="28"/>
      <c r="J11" s="28"/>
      <c r="K11" s="28"/>
      <c r="L11" s="28"/>
      <c r="M11" s="28"/>
      <c r="N11" s="28"/>
      <c r="P11" s="29"/>
      <c r="Q11" s="29"/>
      <c r="R11" s="29"/>
    </row>
    <row r="12" spans="1:20" x14ac:dyDescent="0.25">
      <c r="A12" s="1" t="s">
        <v>147</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P12" s="1">
        <f t="shared" si="0"/>
        <v>-1.8247560400000005</v>
      </c>
      <c r="Q12" s="1">
        <f t="shared" si="1"/>
        <v>1.7157140999999991</v>
      </c>
      <c r="R12" s="1">
        <f t="shared" si="2"/>
        <v>11.581320379999999</v>
      </c>
      <c r="T12" s="8" t="s">
        <v>3</v>
      </c>
    </row>
    <row r="13" spans="1:20" x14ac:dyDescent="0.25">
      <c r="A13" s="27" t="s">
        <v>148</v>
      </c>
      <c r="B13" s="27">
        <v>220.14704219999999</v>
      </c>
      <c r="C13" s="27">
        <v>244.84832737999989</v>
      </c>
      <c r="D13" s="27">
        <v>270.17836470000003</v>
      </c>
      <c r="E13" s="27">
        <v>296.19013315000001</v>
      </c>
      <c r="F13" s="27">
        <v>282.82428146000012</v>
      </c>
      <c r="G13" s="27">
        <v>295.22163900999999</v>
      </c>
      <c r="H13" s="27">
        <v>294.69800774999993</v>
      </c>
      <c r="I13" s="27">
        <v>302.81347975</v>
      </c>
      <c r="J13" s="27">
        <v>290.56327015000011</v>
      </c>
      <c r="K13" s="27">
        <v>286.16191693999997</v>
      </c>
      <c r="L13" s="27">
        <v>269.31770293999995</v>
      </c>
      <c r="M13" s="27">
        <v>254.3576668500001</v>
      </c>
      <c r="N13" s="27">
        <v>255.79852575999988</v>
      </c>
      <c r="P13" s="27">
        <f t="shared" si="0"/>
        <v>1031.36386743</v>
      </c>
      <c r="Q13" s="27">
        <f t="shared" si="1"/>
        <v>1175.55740797</v>
      </c>
      <c r="R13" s="27">
        <f t="shared" si="2"/>
        <v>1100.4005568800003</v>
      </c>
    </row>
    <row r="14" spans="1:20" x14ac:dyDescent="0.25">
      <c r="A14" s="30"/>
      <c r="B14" s="30"/>
      <c r="C14" s="30"/>
      <c r="D14" s="30"/>
      <c r="E14" s="30"/>
      <c r="F14" s="30"/>
      <c r="G14" s="30"/>
      <c r="H14" s="30"/>
      <c r="I14" s="30"/>
      <c r="J14" s="30"/>
      <c r="K14" s="30"/>
      <c r="L14" s="30"/>
      <c r="M14" s="30"/>
      <c r="N14" s="30"/>
      <c r="P14" s="30"/>
      <c r="Q14" s="30"/>
      <c r="R14" s="30"/>
    </row>
    <row r="15" spans="1:20" x14ac:dyDescent="0.25">
      <c r="A15" s="1" t="s">
        <v>149</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P15" s="1">
        <f t="shared" si="0"/>
        <v>-109.11533344</v>
      </c>
      <c r="Q15" s="1">
        <f t="shared" si="1"/>
        <v>-135.38778853999997</v>
      </c>
      <c r="R15" s="1">
        <f t="shared" si="2"/>
        <v>-143.83418329</v>
      </c>
    </row>
    <row r="16" spans="1:20" x14ac:dyDescent="0.25">
      <c r="A16" s="1" t="s">
        <v>150</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P16" s="1">
        <f t="shared" si="0"/>
        <v>-170.38092770999998</v>
      </c>
      <c r="Q16" s="1">
        <f>SUM(F16:I16)</f>
        <v>-172.37651652</v>
      </c>
      <c r="R16" s="1">
        <f t="shared" si="2"/>
        <v>-128.88698607999999</v>
      </c>
    </row>
    <row r="17" spans="1:21" x14ac:dyDescent="0.25">
      <c r="A17" s="31" t="s">
        <v>102</v>
      </c>
      <c r="B17" s="31">
        <v>-27.20604084</v>
      </c>
      <c r="C17" s="31">
        <v>-25.193534370000002</v>
      </c>
      <c r="D17" s="31">
        <v>-31.149612210000004</v>
      </c>
      <c r="E17" s="31">
        <v>-23.671846109999997</v>
      </c>
      <c r="F17" s="31">
        <v>-28.64832049</v>
      </c>
      <c r="G17" s="31">
        <v>-23.581503300000005</v>
      </c>
      <c r="H17" s="31">
        <v>-20.897250610000004</v>
      </c>
      <c r="I17" s="31">
        <v>-10.86928022</v>
      </c>
      <c r="J17" s="31">
        <v>-4.3143897200000003</v>
      </c>
      <c r="K17" s="31">
        <v>-5.3013298700000009</v>
      </c>
      <c r="L17" s="31">
        <v>-6.1176770199999995</v>
      </c>
      <c r="M17" s="31">
        <v>-6.9798580299999999</v>
      </c>
      <c r="N17" s="31">
        <v>-6.8174923199999995</v>
      </c>
      <c r="P17" s="31">
        <f t="shared" si="0"/>
        <v>-107.22103353</v>
      </c>
      <c r="Q17" s="31">
        <f t="shared" si="1"/>
        <v>-83.996354620000005</v>
      </c>
      <c r="R17" s="31">
        <f t="shared" si="2"/>
        <v>-22.713254639999999</v>
      </c>
    </row>
    <row r="18" spans="1:21" x14ac:dyDescent="0.25">
      <c r="A18" s="27" t="s">
        <v>151</v>
      </c>
      <c r="B18" s="27">
        <v>-65.000298240000006</v>
      </c>
      <c r="C18" s="27">
        <v>-68.466890759999998</v>
      </c>
      <c r="D18" s="27">
        <v>-71.830658669999991</v>
      </c>
      <c r="E18" s="27">
        <v>-74.198413479999999</v>
      </c>
      <c r="F18" s="27">
        <v>-81.166765200000015</v>
      </c>
      <c r="G18" s="27">
        <v>-80.132979509999998</v>
      </c>
      <c r="H18" s="27">
        <v>-79.34056606</v>
      </c>
      <c r="I18" s="27">
        <v>-67.123994289999985</v>
      </c>
      <c r="J18" s="27">
        <v>-65.581789220000005</v>
      </c>
      <c r="K18" s="27">
        <v>-70.373427219999996</v>
      </c>
      <c r="L18" s="27">
        <v>-64.498345660000012</v>
      </c>
      <c r="M18" s="27">
        <v>-72.267607270000013</v>
      </c>
      <c r="N18" s="27">
        <v>-71.436416849999986</v>
      </c>
      <c r="P18" s="27">
        <f t="shared" si="0"/>
        <v>-279.49626115000001</v>
      </c>
      <c r="Q18" s="27">
        <f t="shared" si="1"/>
        <v>-307.76430506000003</v>
      </c>
      <c r="R18" s="27">
        <f t="shared" si="2"/>
        <v>-272.72116937000004</v>
      </c>
    </row>
    <row r="19" spans="1:21" x14ac:dyDescent="0.25">
      <c r="A19" s="30"/>
      <c r="B19" s="30"/>
      <c r="C19" s="30"/>
      <c r="D19" s="30"/>
      <c r="E19" s="30"/>
      <c r="F19" s="30"/>
      <c r="G19" s="30"/>
      <c r="H19" s="30"/>
      <c r="I19" s="30"/>
      <c r="J19" s="30"/>
      <c r="K19" s="30"/>
      <c r="L19" s="30"/>
      <c r="M19" s="30"/>
      <c r="N19" s="30"/>
      <c r="P19" s="30"/>
      <c r="Q19" s="30"/>
      <c r="R19" s="30"/>
    </row>
    <row r="20" spans="1:21" x14ac:dyDescent="0.25">
      <c r="A20" s="1" t="s">
        <v>122</v>
      </c>
      <c r="B20" s="1">
        <v>-5.6062430000000001</v>
      </c>
      <c r="C20" s="1">
        <v>-6.7936140000000016</v>
      </c>
      <c r="D20" s="1">
        <v>-7.8446685000000018</v>
      </c>
      <c r="E20" s="1">
        <v>-8.4793731000000001</v>
      </c>
      <c r="F20" s="1">
        <v>-11.816524279999999</v>
      </c>
      <c r="G20" s="1">
        <v>-12.787190280000003</v>
      </c>
      <c r="H20" s="1">
        <v>-14.298263279999999</v>
      </c>
      <c r="I20" s="1">
        <v>-16.000922280000001</v>
      </c>
      <c r="J20" s="1">
        <v>-17.123487119999997</v>
      </c>
      <c r="K20" s="1">
        <v>-18.090435809999999</v>
      </c>
      <c r="L20" s="1">
        <v>-18.266939090000001</v>
      </c>
      <c r="M20" s="1">
        <v>-18.572373559999999</v>
      </c>
      <c r="N20" s="1">
        <v>-18.591761600000002</v>
      </c>
      <c r="P20" s="1">
        <f t="shared" si="0"/>
        <v>-28.723898600000002</v>
      </c>
      <c r="Q20" s="1">
        <f t="shared" si="1"/>
        <v>-54.902900119999998</v>
      </c>
      <c r="R20" s="1">
        <f t="shared" si="2"/>
        <v>-72.053235579999992</v>
      </c>
    </row>
    <row r="21" spans="1:21" x14ac:dyDescent="0.25">
      <c r="A21" s="1" t="s">
        <v>152</v>
      </c>
      <c r="B21" s="1">
        <v>-6.5604444800000001</v>
      </c>
      <c r="C21" s="1">
        <v>-6.9630903800000015</v>
      </c>
      <c r="D21" s="1">
        <v>-6.6306318599999994</v>
      </c>
      <c r="E21" s="1">
        <v>-10.870160580000002</v>
      </c>
      <c r="F21" s="1">
        <v>-15.22048141</v>
      </c>
      <c r="G21" s="1">
        <v>-35.24812876</v>
      </c>
      <c r="H21" s="1">
        <v>-12.214944920000001</v>
      </c>
      <c r="I21" s="1">
        <v>-16.351182430000001</v>
      </c>
      <c r="J21" s="1">
        <v>-14.291026799999999</v>
      </c>
      <c r="K21" s="1">
        <v>-11.894908159999998</v>
      </c>
      <c r="L21" s="1">
        <v>-8.1313059500000016</v>
      </c>
      <c r="M21" s="1">
        <v>-8.4834825000000009</v>
      </c>
      <c r="N21" s="1">
        <v>-8.2842334299999987</v>
      </c>
      <c r="P21" s="1">
        <f t="shared" si="0"/>
        <v>-31.024327300000003</v>
      </c>
      <c r="Q21" s="1">
        <f t="shared" si="1"/>
        <v>-79.034737519999993</v>
      </c>
      <c r="R21" s="1">
        <f t="shared" si="2"/>
        <v>-42.800723409999996</v>
      </c>
    </row>
    <row r="22" spans="1:21" x14ac:dyDescent="0.25">
      <c r="A22" s="27" t="s">
        <v>153</v>
      </c>
      <c r="B22" s="27">
        <v>-77.166985720000014</v>
      </c>
      <c r="C22" s="27">
        <v>-82.223595139999986</v>
      </c>
      <c r="D22" s="27">
        <v>-86.305959029999983</v>
      </c>
      <c r="E22" s="27">
        <v>-93.547947159999993</v>
      </c>
      <c r="F22" s="27">
        <v>-108.20377089000002</v>
      </c>
      <c r="G22" s="27">
        <v>-128.16829855</v>
      </c>
      <c r="H22" s="27">
        <v>-105.85377425999999</v>
      </c>
      <c r="I22" s="27">
        <v>-99.476098999999991</v>
      </c>
      <c r="J22" s="27">
        <v>-96.996303140000009</v>
      </c>
      <c r="K22" s="27">
        <v>-100.35877119</v>
      </c>
      <c r="L22" s="27">
        <v>-90.896590700000004</v>
      </c>
      <c r="M22" s="27">
        <v>-99.32346333000001</v>
      </c>
      <c r="N22" s="27">
        <v>-98.312411879999985</v>
      </c>
      <c r="O22" s="32"/>
      <c r="P22" s="27">
        <f t="shared" si="0"/>
        <v>-339.24448704999998</v>
      </c>
      <c r="Q22" s="27">
        <f t="shared" si="1"/>
        <v>-441.70194270000002</v>
      </c>
      <c r="R22" s="27">
        <f t="shared" si="2"/>
        <v>-387.57512836000001</v>
      </c>
    </row>
    <row r="23" spans="1:21" x14ac:dyDescent="0.25">
      <c r="A23" s="1" t="s">
        <v>18</v>
      </c>
      <c r="B23" s="1">
        <v>-46.615685499999991</v>
      </c>
      <c r="C23" s="1">
        <v>-46.406756420000001</v>
      </c>
      <c r="D23" s="1">
        <v>-83.011138089999974</v>
      </c>
      <c r="E23" s="1">
        <v>-72.99025168</v>
      </c>
      <c r="F23" s="1">
        <v>-72.33973622000002</v>
      </c>
      <c r="G23" s="1">
        <v>-78.462860580000012</v>
      </c>
      <c r="H23" s="1">
        <v>-81.786848280000001</v>
      </c>
      <c r="I23" s="1">
        <v>-221.69314598012929</v>
      </c>
      <c r="J23" s="1">
        <v>-132.21236445</v>
      </c>
      <c r="K23" s="1">
        <v>-82.879462130000007</v>
      </c>
      <c r="L23" s="1">
        <v>-80.345601899999991</v>
      </c>
      <c r="M23" s="1">
        <v>-68.893316289999973</v>
      </c>
      <c r="N23" s="1">
        <v>-73.808910009999991</v>
      </c>
      <c r="P23" s="1">
        <f t="shared" si="0"/>
        <v>-249.02383168999998</v>
      </c>
      <c r="Q23" s="1">
        <f t="shared" si="1"/>
        <v>-454.28259106012933</v>
      </c>
      <c r="R23" s="1">
        <f t="shared" si="2"/>
        <v>-364.33074476999997</v>
      </c>
    </row>
    <row r="24" spans="1:21" x14ac:dyDescent="0.25">
      <c r="A24" s="2" t="s">
        <v>120</v>
      </c>
      <c r="B24" s="2">
        <v>96.364370979999975</v>
      </c>
      <c r="C24" s="2">
        <v>116.21797581999991</v>
      </c>
      <c r="D24" s="2">
        <v>100.86126758000009</v>
      </c>
      <c r="E24" s="2">
        <v>129.65193431000003</v>
      </c>
      <c r="F24" s="2">
        <v>102.28077435000012</v>
      </c>
      <c r="G24" s="2">
        <v>88.590479879999975</v>
      </c>
      <c r="H24" s="2">
        <v>107.05738520999995</v>
      </c>
      <c r="I24" s="2">
        <v>-18.355765230129268</v>
      </c>
      <c r="J24" s="2">
        <v>61.354602560000117</v>
      </c>
      <c r="K24" s="2">
        <v>102.92368361999995</v>
      </c>
      <c r="L24" s="2">
        <v>98.075510339999937</v>
      </c>
      <c r="M24" s="2">
        <v>86.140887230000118</v>
      </c>
      <c r="N24" s="2">
        <v>83.6772038699999</v>
      </c>
      <c r="P24" s="2">
        <f t="shared" si="0"/>
        <v>443.09554868999999</v>
      </c>
      <c r="Q24" s="2">
        <f t="shared" si="1"/>
        <v>279.57287420987075</v>
      </c>
      <c r="R24" s="2">
        <f t="shared" si="2"/>
        <v>348.49468375000015</v>
      </c>
      <c r="U24" s="8" t="s">
        <v>3</v>
      </c>
    </row>
    <row r="25" spans="1:21" x14ac:dyDescent="0.25">
      <c r="A25" s="1" t="s">
        <v>154</v>
      </c>
      <c r="B25" s="1">
        <v>-24.846544340000001</v>
      </c>
      <c r="C25" s="1">
        <v>-28.58403796</v>
      </c>
      <c r="D25" s="1">
        <v>-25.800458899999999</v>
      </c>
      <c r="E25" s="1">
        <v>-32.787307640000002</v>
      </c>
      <c r="F25" s="1">
        <v>-25.874914839999999</v>
      </c>
      <c r="G25" s="1">
        <v>-27.205995729999998</v>
      </c>
      <c r="H25" s="1">
        <v>-26.581303069999997</v>
      </c>
      <c r="I25" s="1">
        <v>2.9628504325323304</v>
      </c>
      <c r="J25" s="1">
        <v>-15.409790639999997</v>
      </c>
      <c r="K25" s="1">
        <v>-25.906894780000002</v>
      </c>
      <c r="L25" s="1">
        <v>-24.658349350000002</v>
      </c>
      <c r="M25" s="1">
        <v>-19.724101539999999</v>
      </c>
      <c r="N25" s="1">
        <v>-20.958149720000002</v>
      </c>
      <c r="P25" s="1">
        <f t="shared" si="0"/>
        <v>-112.01834883999999</v>
      </c>
      <c r="Q25" s="1">
        <f t="shared" si="1"/>
        <v>-76.69936320746767</v>
      </c>
      <c r="R25" s="1">
        <f t="shared" si="2"/>
        <v>-85.69913631</v>
      </c>
    </row>
    <row r="26" spans="1:21" x14ac:dyDescent="0.25">
      <c r="A26" s="27" t="s">
        <v>6</v>
      </c>
      <c r="B26" s="27">
        <v>71.517826639999981</v>
      </c>
      <c r="C26" s="27">
        <v>87.633937859999904</v>
      </c>
      <c r="D26" s="27">
        <v>75.060808680000093</v>
      </c>
      <c r="E26" s="27">
        <v>96.864626670000021</v>
      </c>
      <c r="F26" s="27">
        <v>76.405859510000113</v>
      </c>
      <c r="G26" s="27">
        <v>61.384484149999977</v>
      </c>
      <c r="H26" s="27">
        <v>80.47608213999996</v>
      </c>
      <c r="I26" s="27">
        <v>-15.392914797596939</v>
      </c>
      <c r="J26" s="27">
        <v>45.944811920000113</v>
      </c>
      <c r="K26" s="27">
        <v>77.016788839999947</v>
      </c>
      <c r="L26" s="27">
        <v>73.417160989999928</v>
      </c>
      <c r="M26" s="27">
        <v>66.416785690000125</v>
      </c>
      <c r="N26" s="27">
        <v>62.719054149999899</v>
      </c>
      <c r="P26" s="27">
        <f t="shared" si="0"/>
        <v>331.07719985</v>
      </c>
      <c r="Q26" s="27">
        <f t="shared" si="1"/>
        <v>202.87351100240309</v>
      </c>
      <c r="R26" s="27">
        <f t="shared" si="2"/>
        <v>262.79554744000012</v>
      </c>
    </row>
    <row r="27" spans="1:21" x14ac:dyDescent="0.25">
      <c r="A27" s="33"/>
      <c r="B27" s="34"/>
      <c r="C27" s="34"/>
      <c r="D27" s="34"/>
      <c r="E27" s="34"/>
      <c r="F27" s="34"/>
      <c r="G27" s="34"/>
      <c r="H27" s="34"/>
      <c r="I27" s="34"/>
      <c r="J27" s="34"/>
      <c r="K27" s="34"/>
      <c r="L27" s="34"/>
      <c r="M27" s="34"/>
      <c r="N27" s="34"/>
      <c r="P27" s="33"/>
      <c r="Q27" s="33"/>
      <c r="R27" s="33"/>
    </row>
    <row r="28" spans="1:21" x14ac:dyDescent="0.25">
      <c r="A28" s="35"/>
      <c r="B28" s="36"/>
      <c r="C28" s="35"/>
      <c r="D28" s="35"/>
      <c r="E28" s="35"/>
      <c r="F28" s="35"/>
      <c r="G28" s="35"/>
      <c r="H28" s="35"/>
      <c r="I28" s="35"/>
      <c r="J28" s="35"/>
      <c r="K28" s="35"/>
      <c r="L28" s="35"/>
      <c r="M28" s="35"/>
      <c r="N28" s="35"/>
      <c r="P28" s="35"/>
      <c r="Q28" s="35"/>
      <c r="R28" s="35"/>
    </row>
    <row r="29" spans="1:21" x14ac:dyDescent="0.25">
      <c r="A29" s="35"/>
      <c r="B29" s="25" t="s">
        <v>20</v>
      </c>
      <c r="C29" s="25" t="s">
        <v>20</v>
      </c>
      <c r="D29" s="25" t="s">
        <v>20</v>
      </c>
      <c r="E29" s="25" t="s">
        <v>20</v>
      </c>
      <c r="F29" s="25" t="s">
        <v>20</v>
      </c>
      <c r="G29" s="25" t="s">
        <v>20</v>
      </c>
      <c r="H29" s="25" t="s">
        <v>20</v>
      </c>
      <c r="I29" s="25" t="s">
        <v>20</v>
      </c>
      <c r="J29" s="25" t="s">
        <v>20</v>
      </c>
      <c r="K29" s="25" t="s">
        <v>20</v>
      </c>
      <c r="L29" s="25" t="s">
        <v>20</v>
      </c>
      <c r="M29" s="25" t="s">
        <v>20</v>
      </c>
      <c r="N29" s="25" t="s">
        <v>20</v>
      </c>
      <c r="P29" s="25" t="s">
        <v>0</v>
      </c>
      <c r="Q29" s="25" t="s">
        <v>0</v>
      </c>
      <c r="R29" s="25" t="s">
        <v>0</v>
      </c>
    </row>
    <row r="30" spans="1:21" x14ac:dyDescent="0.25">
      <c r="A30" s="20"/>
      <c r="B30" s="25">
        <v>2018</v>
      </c>
      <c r="C30" s="25">
        <v>2018</v>
      </c>
      <c r="D30" s="25">
        <v>2018</v>
      </c>
      <c r="E30" s="25">
        <v>2018</v>
      </c>
      <c r="F30" s="25">
        <v>2019</v>
      </c>
      <c r="G30" s="25">
        <v>2019</v>
      </c>
      <c r="H30" s="25">
        <v>2019</v>
      </c>
      <c r="I30" s="25">
        <v>2019</v>
      </c>
      <c r="J30" s="25">
        <v>2020</v>
      </c>
      <c r="K30" s="25">
        <v>2020</v>
      </c>
      <c r="L30" s="25">
        <v>2020</v>
      </c>
      <c r="M30" s="25">
        <v>2020</v>
      </c>
      <c r="N30" s="25">
        <f>N2</f>
        <v>2021</v>
      </c>
      <c r="P30" s="25">
        <v>2018</v>
      </c>
      <c r="Q30" s="25">
        <v>2019</v>
      </c>
      <c r="R30" s="25">
        <v>2020</v>
      </c>
    </row>
    <row r="31" spans="1:21" ht="15.75" thickBot="1" x14ac:dyDescent="0.3">
      <c r="A31" s="86" t="s">
        <v>118</v>
      </c>
      <c r="B31" s="26" t="s">
        <v>143</v>
      </c>
      <c r="C31" s="26" t="s">
        <v>2</v>
      </c>
      <c r="D31" s="26" t="s">
        <v>1</v>
      </c>
      <c r="E31" s="26" t="s">
        <v>144</v>
      </c>
      <c r="F31" s="26" t="s">
        <v>143</v>
      </c>
      <c r="G31" s="26" t="s">
        <v>2</v>
      </c>
      <c r="H31" s="26" t="s">
        <v>1</v>
      </c>
      <c r="I31" s="26" t="s">
        <v>144</v>
      </c>
      <c r="J31" s="26" t="s">
        <v>143</v>
      </c>
      <c r="K31" s="26" t="s">
        <v>2</v>
      </c>
      <c r="L31" s="26" t="s">
        <v>1</v>
      </c>
      <c r="M31" s="26" t="s">
        <v>144</v>
      </c>
      <c r="N31" s="26" t="str">
        <f t="shared" ref="N31" si="3">N3</f>
        <v>Q1</v>
      </c>
      <c r="P31" s="37"/>
      <c r="Q31" s="37"/>
      <c r="R31" s="37"/>
    </row>
    <row r="32" spans="1:21" x14ac:dyDescent="0.25">
      <c r="A32" s="38" t="s">
        <v>155</v>
      </c>
      <c r="B32" s="38"/>
      <c r="C32" s="38"/>
      <c r="D32" s="38"/>
      <c r="E32" s="38"/>
      <c r="F32" s="38"/>
      <c r="G32" s="38"/>
      <c r="H32" s="38"/>
      <c r="I32" s="38"/>
      <c r="J32" s="38"/>
      <c r="K32" s="38"/>
      <c r="L32" s="38"/>
      <c r="M32" s="38"/>
      <c r="N32" s="38"/>
      <c r="P32" s="38"/>
      <c r="Q32" s="38"/>
      <c r="R32" s="38"/>
    </row>
    <row r="33" spans="1:18" x14ac:dyDescent="0.25">
      <c r="A33" s="39" t="s">
        <v>62</v>
      </c>
      <c r="B33" s="1">
        <v>490.17381886000129</v>
      </c>
      <c r="C33" s="1">
        <v>811.82736494999972</v>
      </c>
      <c r="D33" s="1">
        <v>1095.3671963200013</v>
      </c>
      <c r="E33" s="1">
        <v>1232.3523296000005</v>
      </c>
      <c r="F33" s="1">
        <v>1059.8167755000013</v>
      </c>
      <c r="G33" s="1">
        <v>1313.4945816100008</v>
      </c>
      <c r="H33" s="1">
        <v>1145.1806086499976</v>
      </c>
      <c r="I33" s="1">
        <v>614.66767404999541</v>
      </c>
      <c r="J33" s="1">
        <v>666.07197044000361</v>
      </c>
      <c r="K33" s="1">
        <v>1292.0612479799993</v>
      </c>
      <c r="L33" s="1">
        <v>1466.8256898499976</v>
      </c>
      <c r="M33" s="1">
        <v>1204.1884715799983</v>
      </c>
      <c r="N33" s="1">
        <v>1141.721359240003</v>
      </c>
      <c r="O33" s="40"/>
      <c r="P33" s="39">
        <f>E33</f>
        <v>1232.3523296000005</v>
      </c>
      <c r="Q33" s="39">
        <f>I33</f>
        <v>614.66767404999541</v>
      </c>
      <c r="R33" s="39">
        <f>M33</f>
        <v>1204.1884715799983</v>
      </c>
    </row>
    <row r="34" spans="1:18" x14ac:dyDescent="0.25">
      <c r="A34" s="39" t="s">
        <v>29</v>
      </c>
      <c r="B34" s="39">
        <v>5914.5798659299999</v>
      </c>
      <c r="C34" s="39">
        <v>6801.0240047900024</v>
      </c>
      <c r="D34" s="39">
        <v>7455.6669076100006</v>
      </c>
      <c r="E34" s="39">
        <v>7844.3214475199984</v>
      </c>
      <c r="F34" s="39">
        <v>7902.9401077099965</v>
      </c>
      <c r="G34" s="39">
        <v>8090.383680760001</v>
      </c>
      <c r="H34" s="39">
        <v>8361.4143197300018</v>
      </c>
      <c r="I34" s="39">
        <v>8495.754171739869</v>
      </c>
      <c r="J34" s="39">
        <v>8821.3591111300084</v>
      </c>
      <c r="K34" s="39">
        <v>8403.1971369999992</v>
      </c>
      <c r="L34" s="39">
        <v>8341.1502561900015</v>
      </c>
      <c r="M34" s="39">
        <v>8361.1639816199986</v>
      </c>
      <c r="N34" s="39">
        <v>8041.7829538400001</v>
      </c>
      <c r="O34" s="40"/>
      <c r="P34" s="39">
        <f t="shared" ref="P34:P57" si="4">E34</f>
        <v>7844.3214475199984</v>
      </c>
      <c r="Q34" s="39">
        <f t="shared" ref="Q34:Q57" si="5">I34</f>
        <v>8495.754171739869</v>
      </c>
      <c r="R34" s="39">
        <f t="shared" ref="R34:R57" si="6">M34</f>
        <v>8361.1639816199986</v>
      </c>
    </row>
    <row r="35" spans="1:18" x14ac:dyDescent="0.25">
      <c r="A35" s="41" t="s">
        <v>64</v>
      </c>
      <c r="B35" s="41">
        <v>381.82445045000003</v>
      </c>
      <c r="C35" s="41">
        <v>396.81390045000001</v>
      </c>
      <c r="D35" s="41">
        <v>436.95624972000007</v>
      </c>
      <c r="E35" s="41">
        <v>436.41350972000009</v>
      </c>
      <c r="F35" s="41">
        <v>449.93049399999995</v>
      </c>
      <c r="G35" s="41">
        <v>1150.7906088300001</v>
      </c>
      <c r="H35" s="41">
        <v>1197.3801676</v>
      </c>
      <c r="I35" s="41">
        <v>1329.77906364</v>
      </c>
      <c r="J35" s="41">
        <v>1005.56096237</v>
      </c>
      <c r="K35" s="41">
        <v>1498.20277513</v>
      </c>
      <c r="L35" s="41">
        <v>2585.2016350800004</v>
      </c>
      <c r="M35" s="41">
        <v>1848.0247660499999</v>
      </c>
      <c r="N35" s="41">
        <v>2287.4277318300005</v>
      </c>
      <c r="O35" s="40"/>
      <c r="P35" s="41">
        <f t="shared" si="4"/>
        <v>436.41350972000009</v>
      </c>
      <c r="Q35" s="41">
        <f t="shared" si="5"/>
        <v>1329.77906364</v>
      </c>
      <c r="R35" s="41">
        <f t="shared" si="6"/>
        <v>1848.0247660499999</v>
      </c>
    </row>
    <row r="36" spans="1:18" x14ac:dyDescent="0.25">
      <c r="A36" s="39" t="s">
        <v>156</v>
      </c>
      <c r="B36" s="39">
        <v>61.390037829999997</v>
      </c>
      <c r="C36" s="39">
        <v>72.011149980000013</v>
      </c>
      <c r="D36" s="39">
        <v>80.685736650000024</v>
      </c>
      <c r="E36" s="39">
        <v>95.974778450000002</v>
      </c>
      <c r="F36" s="39">
        <v>109.14491526</v>
      </c>
      <c r="G36" s="39">
        <v>118.70089222000001</v>
      </c>
      <c r="H36" s="39">
        <v>124.91001236999999</v>
      </c>
      <c r="I36" s="39">
        <v>143.30128325999999</v>
      </c>
      <c r="J36" s="39">
        <v>145.79986675000001</v>
      </c>
      <c r="K36" s="39">
        <v>151.88384152999998</v>
      </c>
      <c r="L36" s="39">
        <v>151.94825282999997</v>
      </c>
      <c r="M36" s="39">
        <v>154.20006535000002</v>
      </c>
      <c r="N36" s="39">
        <v>150.93011714000002</v>
      </c>
      <c r="O36" s="40"/>
      <c r="P36" s="39">
        <f t="shared" si="4"/>
        <v>95.974778450000002</v>
      </c>
      <c r="Q36" s="39">
        <f t="shared" si="5"/>
        <v>143.30128325999999</v>
      </c>
      <c r="R36" s="39">
        <f t="shared" si="6"/>
        <v>154.20006535000002</v>
      </c>
    </row>
    <row r="37" spans="1:18" x14ac:dyDescent="0.25">
      <c r="A37" s="39" t="s">
        <v>157</v>
      </c>
      <c r="B37" s="39">
        <v>0</v>
      </c>
      <c r="C37" s="39">
        <v>0</v>
      </c>
      <c r="D37" s="39">
        <v>0</v>
      </c>
      <c r="E37" s="39">
        <v>39.530642229999998</v>
      </c>
      <c r="F37" s="39">
        <v>0</v>
      </c>
      <c r="G37" s="39">
        <v>0</v>
      </c>
      <c r="H37" s="39">
        <v>0</v>
      </c>
      <c r="I37" s="39">
        <v>0.77076807999999997</v>
      </c>
      <c r="J37" s="39">
        <v>0</v>
      </c>
      <c r="K37" s="39">
        <v>0</v>
      </c>
      <c r="L37" s="39">
        <v>0</v>
      </c>
      <c r="M37" s="39">
        <v>0</v>
      </c>
      <c r="N37" s="39">
        <v>0</v>
      </c>
      <c r="O37" s="40"/>
      <c r="P37" s="39">
        <f t="shared" si="4"/>
        <v>39.530642229999998</v>
      </c>
      <c r="Q37" s="39">
        <f t="shared" si="5"/>
        <v>0.77076807999999997</v>
      </c>
      <c r="R37" s="39">
        <f t="shared" si="6"/>
        <v>0</v>
      </c>
    </row>
    <row r="38" spans="1:18" x14ac:dyDescent="0.25">
      <c r="A38" s="39" t="s">
        <v>158</v>
      </c>
      <c r="B38" s="39">
        <v>1.3665966699999998</v>
      </c>
      <c r="C38" s="39">
        <v>1.6919961700000001</v>
      </c>
      <c r="D38" s="39">
        <v>1.6406931700000003</v>
      </c>
      <c r="E38" s="39">
        <v>1.6947016700000002</v>
      </c>
      <c r="F38" s="39">
        <v>18.215428669999998</v>
      </c>
      <c r="G38" s="39">
        <v>17.387891670000002</v>
      </c>
      <c r="H38" s="39">
        <v>18.340799669999999</v>
      </c>
      <c r="I38" s="39">
        <v>17.340474</v>
      </c>
      <c r="J38" s="39">
        <v>16.385312300000002</v>
      </c>
      <c r="K38" s="39">
        <v>15.284043280000002</v>
      </c>
      <c r="L38" s="39">
        <v>14.1723316</v>
      </c>
      <c r="M38" s="39">
        <v>13.20511247</v>
      </c>
      <c r="N38" s="39">
        <v>12.098965789999998</v>
      </c>
      <c r="O38" s="40"/>
      <c r="P38" s="39">
        <f t="shared" si="4"/>
        <v>1.6947016700000002</v>
      </c>
      <c r="Q38" s="39">
        <f t="shared" si="5"/>
        <v>17.340474</v>
      </c>
      <c r="R38" s="39">
        <f t="shared" si="6"/>
        <v>13.20511247</v>
      </c>
    </row>
    <row r="39" spans="1:18" x14ac:dyDescent="0.25">
      <c r="A39" s="39" t="s">
        <v>80</v>
      </c>
      <c r="B39" s="39">
        <v>9.8780657900000008</v>
      </c>
      <c r="C39" s="39">
        <v>46.821285940000003</v>
      </c>
      <c r="D39" s="39">
        <v>9.9215471700000002</v>
      </c>
      <c r="E39" s="39">
        <v>10.36274016</v>
      </c>
      <c r="F39" s="39">
        <v>12.175087090000002</v>
      </c>
      <c r="G39" s="39">
        <v>7.0352957000000007</v>
      </c>
      <c r="H39" s="39">
        <v>24.73122596</v>
      </c>
      <c r="I39" s="39">
        <v>18.814559840000001</v>
      </c>
      <c r="J39" s="39">
        <v>16.981521020000002</v>
      </c>
      <c r="K39" s="39">
        <v>13.278744349999998</v>
      </c>
      <c r="L39" s="39">
        <v>12.187321670000001</v>
      </c>
      <c r="M39" s="39">
        <v>5.4761843099999998</v>
      </c>
      <c r="N39" s="39">
        <v>10.066824109999999</v>
      </c>
      <c r="O39" s="40"/>
      <c r="P39" s="39">
        <f t="shared" si="4"/>
        <v>10.36274016</v>
      </c>
      <c r="Q39" s="39">
        <f t="shared" si="5"/>
        <v>18.814559840000001</v>
      </c>
      <c r="R39" s="39">
        <f t="shared" si="6"/>
        <v>5.4761843099999998</v>
      </c>
    </row>
    <row r="40" spans="1:18" x14ac:dyDescent="0.25">
      <c r="A40" s="42" t="s">
        <v>159</v>
      </c>
      <c r="B40" s="42">
        <v>6859.2128355300019</v>
      </c>
      <c r="C40" s="42">
        <v>8130.1897022800022</v>
      </c>
      <c r="D40" s="42">
        <v>9080.2383306400006</v>
      </c>
      <c r="E40" s="42">
        <v>9660.6501493499964</v>
      </c>
      <c r="F40" s="42">
        <v>9552.2228082299989</v>
      </c>
      <c r="G40" s="42">
        <v>10697.792950790001</v>
      </c>
      <c r="H40" s="42">
        <v>10871.957133979999</v>
      </c>
      <c r="I40" s="42">
        <v>10620.427994609865</v>
      </c>
      <c r="J40" s="42">
        <v>10672.158744010014</v>
      </c>
      <c r="K40" s="42">
        <v>11373.907789269999</v>
      </c>
      <c r="L40" s="42">
        <v>12571.485487219999</v>
      </c>
      <c r="M40" s="42">
        <v>11586.258581379996</v>
      </c>
      <c r="N40" s="42">
        <v>11644.027951950005</v>
      </c>
      <c r="O40" s="40"/>
      <c r="P40" s="42">
        <f t="shared" si="4"/>
        <v>9660.6501493499964</v>
      </c>
      <c r="Q40" s="42">
        <f t="shared" si="5"/>
        <v>10620.427994609865</v>
      </c>
      <c r="R40" s="42">
        <f t="shared" si="6"/>
        <v>11586.258581379996</v>
      </c>
    </row>
    <row r="41" spans="1:18" x14ac:dyDescent="0.25">
      <c r="A41" s="39"/>
      <c r="B41" s="39"/>
      <c r="C41" s="39"/>
      <c r="D41" s="39"/>
      <c r="E41" s="39"/>
      <c r="F41" s="39"/>
      <c r="G41" s="39"/>
      <c r="H41" s="39"/>
      <c r="I41" s="39"/>
      <c r="J41" s="39"/>
      <c r="K41" s="39"/>
      <c r="L41" s="39"/>
      <c r="M41" s="39"/>
      <c r="N41" s="39"/>
      <c r="O41" s="40"/>
      <c r="P41" s="39"/>
      <c r="Q41" s="39"/>
      <c r="R41" s="39"/>
    </row>
    <row r="42" spans="1:18" x14ac:dyDescent="0.25">
      <c r="A42" s="38" t="s">
        <v>160</v>
      </c>
      <c r="B42" s="38"/>
      <c r="C42" s="38"/>
      <c r="D42" s="38"/>
      <c r="E42" s="38"/>
      <c r="F42" s="38"/>
      <c r="G42" s="38"/>
      <c r="H42" s="38"/>
      <c r="I42" s="38"/>
      <c r="J42" s="38"/>
      <c r="K42" s="38"/>
      <c r="L42" s="38"/>
      <c r="M42" s="38"/>
      <c r="N42" s="38"/>
      <c r="O42" s="40"/>
      <c r="P42" s="38"/>
      <c r="Q42" s="38"/>
      <c r="R42" s="38"/>
    </row>
    <row r="43" spans="1:18" x14ac:dyDescent="0.25">
      <c r="A43" s="39" t="s">
        <v>81</v>
      </c>
      <c r="B43" s="39">
        <v>4928.4073258499993</v>
      </c>
      <c r="C43" s="39">
        <v>6072.0701717000002</v>
      </c>
      <c r="D43" s="39">
        <v>6908.6506436500003</v>
      </c>
      <c r="E43" s="39">
        <v>7365.63330503</v>
      </c>
      <c r="F43" s="39">
        <v>7281.3813406300014</v>
      </c>
      <c r="G43" s="39">
        <v>8431.8509721299961</v>
      </c>
      <c r="H43" s="39">
        <v>8754.7682137499996</v>
      </c>
      <c r="I43" s="39">
        <v>8519.5234186199996</v>
      </c>
      <c r="J43" s="39">
        <v>8556.8315874400014</v>
      </c>
      <c r="K43" s="39">
        <v>8951.0762932300004</v>
      </c>
      <c r="L43" s="39">
        <v>10063.57830891</v>
      </c>
      <c r="M43" s="39">
        <v>8991.7713202100003</v>
      </c>
      <c r="N43" s="39">
        <v>9005.9002700599995</v>
      </c>
      <c r="O43" s="40"/>
      <c r="P43" s="39">
        <f>E43</f>
        <v>7365.63330503</v>
      </c>
      <c r="Q43" s="39">
        <f>I43</f>
        <v>8519.5234186199996</v>
      </c>
      <c r="R43" s="39">
        <f>M43</f>
        <v>8991.7713202100003</v>
      </c>
    </row>
    <row r="44" spans="1:18" x14ac:dyDescent="0.25">
      <c r="A44" s="39" t="s">
        <v>161</v>
      </c>
      <c r="B44" s="39">
        <v>399.37500003000002</v>
      </c>
      <c r="C44" s="39">
        <v>399.50000004000003</v>
      </c>
      <c r="D44" s="39">
        <v>399.62500005000004</v>
      </c>
      <c r="E44" s="39">
        <v>399.75000005999999</v>
      </c>
      <c r="F44" s="39">
        <v>298.87500007</v>
      </c>
      <c r="G44" s="39">
        <v>231</v>
      </c>
      <c r="H44" s="39">
        <v>0</v>
      </c>
      <c r="I44" s="39">
        <v>0</v>
      </c>
      <c r="J44" s="39">
        <v>0</v>
      </c>
      <c r="K44" s="39">
        <v>0</v>
      </c>
      <c r="L44" s="39">
        <v>0</v>
      </c>
      <c r="M44" s="39">
        <v>0</v>
      </c>
      <c r="N44" s="39">
        <v>0</v>
      </c>
      <c r="O44" s="40"/>
      <c r="P44" s="39">
        <f>E44</f>
        <v>399.75000005999999</v>
      </c>
      <c r="Q44" s="39">
        <f>I44</f>
        <v>0</v>
      </c>
      <c r="R44" s="39">
        <f t="shared" si="6"/>
        <v>0</v>
      </c>
    </row>
    <row r="45" spans="1:18" x14ac:dyDescent="0.25">
      <c r="A45" s="39" t="s">
        <v>82</v>
      </c>
      <c r="B45" s="39">
        <v>75.384218879999992</v>
      </c>
      <c r="C45" s="39">
        <v>89.031108959999983</v>
      </c>
      <c r="D45" s="39">
        <v>100.05044878999998</v>
      </c>
      <c r="E45" s="39">
        <v>100.00518069</v>
      </c>
      <c r="F45" s="39">
        <v>132.46312960999998</v>
      </c>
      <c r="G45" s="39">
        <v>148.83963286999992</v>
      </c>
      <c r="H45" s="39">
        <v>125.70291223999996</v>
      </c>
      <c r="I45" s="39">
        <v>149.51956248999997</v>
      </c>
      <c r="J45" s="39">
        <v>140.47995359999999</v>
      </c>
      <c r="K45" s="39">
        <v>147.02575651999999</v>
      </c>
      <c r="L45" s="39">
        <v>139.03947046000002</v>
      </c>
      <c r="M45" s="39">
        <v>142.53408311999996</v>
      </c>
      <c r="N45" s="39">
        <v>128.07203699999997</v>
      </c>
      <c r="O45" s="40"/>
      <c r="P45" s="39">
        <f>E45</f>
        <v>100.00518069</v>
      </c>
      <c r="Q45" s="39">
        <f t="shared" si="5"/>
        <v>149.51956248999997</v>
      </c>
      <c r="R45" s="39">
        <f t="shared" si="6"/>
        <v>142.53408311999996</v>
      </c>
    </row>
    <row r="46" spans="1:18" x14ac:dyDescent="0.25">
      <c r="A46" s="39" t="s">
        <v>58</v>
      </c>
      <c r="B46" s="39">
        <v>64.631666580000001</v>
      </c>
      <c r="C46" s="39">
        <v>64.664166570000006</v>
      </c>
      <c r="D46" s="39">
        <v>64.696666560000011</v>
      </c>
      <c r="E46" s="39">
        <v>64.729166549999988</v>
      </c>
      <c r="F46" s="39">
        <v>64.761666539999993</v>
      </c>
      <c r="G46" s="39">
        <v>64.794166529999998</v>
      </c>
      <c r="H46" s="39">
        <v>64.826666520000003</v>
      </c>
      <c r="I46" s="39">
        <v>64.859166509999994</v>
      </c>
      <c r="J46" s="39">
        <v>64.891666499999999</v>
      </c>
      <c r="K46" s="39">
        <v>64.924166490000005</v>
      </c>
      <c r="L46" s="39">
        <v>64.956666479999996</v>
      </c>
      <c r="M46" s="39">
        <v>64.989166470000001</v>
      </c>
      <c r="N46" s="39">
        <v>106.8</v>
      </c>
      <c r="O46" s="40"/>
      <c r="P46" s="39">
        <f t="shared" si="4"/>
        <v>64.729166549999988</v>
      </c>
      <c r="Q46" s="39">
        <f t="shared" si="5"/>
        <v>64.859166509999994</v>
      </c>
      <c r="R46" s="39">
        <f t="shared" si="6"/>
        <v>64.989166470000001</v>
      </c>
    </row>
    <row r="47" spans="1:18" x14ac:dyDescent="0.25">
      <c r="A47" s="39" t="s">
        <v>162</v>
      </c>
      <c r="B47" s="39">
        <v>24.45191488</v>
      </c>
      <c r="C47" s="39">
        <v>53.035952840000007</v>
      </c>
      <c r="D47" s="39">
        <v>78.836411740000003</v>
      </c>
      <c r="E47" s="39">
        <v>0</v>
      </c>
      <c r="F47" s="39">
        <v>25.791415860000001</v>
      </c>
      <c r="G47" s="39">
        <v>13.55026859</v>
      </c>
      <c r="H47" s="39">
        <v>40.131571659999992</v>
      </c>
      <c r="I47" s="39">
        <v>0</v>
      </c>
      <c r="J47" s="39">
        <v>14.639022560000001</v>
      </c>
      <c r="K47" s="39">
        <v>40.545917340000003</v>
      </c>
      <c r="L47" s="39">
        <v>65.204266689999997</v>
      </c>
      <c r="M47" s="39">
        <v>0.54209322999999998</v>
      </c>
      <c r="N47" s="39">
        <v>21.500242950000001</v>
      </c>
      <c r="O47" s="40"/>
      <c r="P47" s="39">
        <f t="shared" si="4"/>
        <v>0</v>
      </c>
      <c r="Q47" s="39">
        <f t="shared" si="5"/>
        <v>0</v>
      </c>
      <c r="R47" s="39">
        <f t="shared" si="6"/>
        <v>0.54209322999999998</v>
      </c>
    </row>
    <row r="48" spans="1:18" x14ac:dyDescent="0.25">
      <c r="A48" s="39" t="s">
        <v>163</v>
      </c>
      <c r="B48" s="39">
        <v>10.006797550000002</v>
      </c>
      <c r="C48" s="39">
        <v>10.006797550000002</v>
      </c>
      <c r="D48" s="39">
        <v>10.006797550000002</v>
      </c>
      <c r="E48" s="39">
        <v>110.77565405</v>
      </c>
      <c r="F48" s="39">
        <v>27.813670800000001</v>
      </c>
      <c r="G48" s="39">
        <v>23.745972800000001</v>
      </c>
      <c r="H48" s="39">
        <v>23.745972800000001</v>
      </c>
      <c r="I48" s="39">
        <v>36.977362597467668</v>
      </c>
      <c r="J48" s="39">
        <v>-2.2637710000002698E-2</v>
      </c>
      <c r="K48" s="39">
        <v>-2.2637710000002698E-2</v>
      </c>
      <c r="L48" s="39">
        <v>-2.2637710000002698E-2</v>
      </c>
      <c r="M48" s="39">
        <v>82.854972290000006</v>
      </c>
      <c r="N48" s="39">
        <v>63.879270290000001</v>
      </c>
      <c r="O48" s="40"/>
      <c r="P48" s="39">
        <f t="shared" si="4"/>
        <v>110.77565405</v>
      </c>
      <c r="Q48" s="39">
        <f t="shared" si="5"/>
        <v>36.977362597467668</v>
      </c>
      <c r="R48" s="39">
        <f t="shared" si="6"/>
        <v>82.854972290000006</v>
      </c>
    </row>
    <row r="49" spans="1:18" x14ac:dyDescent="0.25">
      <c r="A49" s="42" t="s">
        <v>164</v>
      </c>
      <c r="B49" s="42">
        <v>5502.256923769999</v>
      </c>
      <c r="C49" s="42">
        <v>6688.3081976600006</v>
      </c>
      <c r="D49" s="42">
        <v>7561.8659683400001</v>
      </c>
      <c r="E49" s="42">
        <v>8040.8933063800005</v>
      </c>
      <c r="F49" s="42">
        <v>7831.0862235100021</v>
      </c>
      <c r="G49" s="42">
        <v>8913.7810129199952</v>
      </c>
      <c r="H49" s="42">
        <v>9009.17533697</v>
      </c>
      <c r="I49" s="42">
        <v>8770.8795102174681</v>
      </c>
      <c r="J49" s="42">
        <v>8776.8195923900021</v>
      </c>
      <c r="K49" s="42">
        <v>9203.5494958700001</v>
      </c>
      <c r="L49" s="42">
        <v>10332.756074830002</v>
      </c>
      <c r="M49" s="42">
        <v>9282.6916353199995</v>
      </c>
      <c r="N49" s="42">
        <v>9326.1518202999978</v>
      </c>
      <c r="O49" s="40"/>
      <c r="P49" s="42">
        <f t="shared" si="4"/>
        <v>8040.8933063800005</v>
      </c>
      <c r="Q49" s="42">
        <f t="shared" si="5"/>
        <v>8770.8795102174681</v>
      </c>
      <c r="R49" s="42">
        <f t="shared" si="6"/>
        <v>9282.6916353199995</v>
      </c>
    </row>
    <row r="50" spans="1:18" x14ac:dyDescent="0.25">
      <c r="A50" s="39"/>
      <c r="B50" s="39"/>
      <c r="C50" s="39"/>
      <c r="D50" s="39"/>
      <c r="E50" s="39"/>
      <c r="F50" s="39"/>
      <c r="G50" s="39"/>
      <c r="H50" s="39"/>
      <c r="I50" s="39"/>
      <c r="J50" s="39"/>
      <c r="K50" s="39"/>
      <c r="L50" s="39"/>
      <c r="O50" s="40"/>
      <c r="P50" s="39"/>
      <c r="Q50" s="39"/>
    </row>
    <row r="51" spans="1:18" x14ac:dyDescent="0.25">
      <c r="A51" s="39" t="s">
        <v>48</v>
      </c>
      <c r="B51" s="39">
        <v>171.38062100000002</v>
      </c>
      <c r="C51" s="39">
        <v>171.446325</v>
      </c>
      <c r="D51" s="39">
        <v>171.46385599999999</v>
      </c>
      <c r="E51" s="39">
        <v>172.71213699999998</v>
      </c>
      <c r="F51" s="39">
        <v>182.61213699999999</v>
      </c>
      <c r="G51" s="39">
        <v>182.768866</v>
      </c>
      <c r="H51" s="39">
        <v>182.768866</v>
      </c>
      <c r="I51" s="39">
        <v>184.11972800000001</v>
      </c>
      <c r="J51" s="39">
        <v>184.11972800000001</v>
      </c>
      <c r="K51" s="39">
        <v>186.36849799999999</v>
      </c>
      <c r="L51" s="39">
        <v>186.53806899999998</v>
      </c>
      <c r="M51" s="39">
        <v>186.61373900000001</v>
      </c>
      <c r="N51" s="39">
        <v>186.855142</v>
      </c>
      <c r="O51" s="40"/>
      <c r="P51" s="39">
        <f t="shared" si="4"/>
        <v>172.71213699999998</v>
      </c>
      <c r="Q51" s="39">
        <f>I51</f>
        <v>184.11972800000001</v>
      </c>
      <c r="R51" s="39">
        <f>M51</f>
        <v>186.61373900000001</v>
      </c>
    </row>
    <row r="52" spans="1:18" x14ac:dyDescent="0.25">
      <c r="A52" s="39" t="s">
        <v>165</v>
      </c>
      <c r="B52" s="39">
        <v>771.85111901000005</v>
      </c>
      <c r="C52" s="39">
        <v>771.85111901000005</v>
      </c>
      <c r="D52" s="39">
        <v>771.85111901000005</v>
      </c>
      <c r="E52" s="39">
        <v>771.85111901000005</v>
      </c>
      <c r="F52" s="39">
        <v>786.67196625000008</v>
      </c>
      <c r="G52" s="39">
        <v>786.67196625000008</v>
      </c>
      <c r="H52" s="39">
        <v>786.67196625000008</v>
      </c>
      <c r="I52" s="39">
        <v>786.67196625000008</v>
      </c>
      <c r="J52" s="39">
        <v>786.67196625000008</v>
      </c>
      <c r="K52" s="39">
        <v>786.67196625000008</v>
      </c>
      <c r="L52" s="39">
        <v>786.67196625000008</v>
      </c>
      <c r="M52" s="39">
        <v>786.67196625000008</v>
      </c>
      <c r="N52" s="39">
        <v>786.67196625000008</v>
      </c>
      <c r="O52" s="40"/>
      <c r="P52" s="39">
        <f t="shared" si="4"/>
        <v>771.85111901000005</v>
      </c>
      <c r="Q52" s="39">
        <f t="shared" si="5"/>
        <v>786.67196625000008</v>
      </c>
      <c r="R52" s="39">
        <f t="shared" si="6"/>
        <v>786.67196625000008</v>
      </c>
    </row>
    <row r="53" spans="1:18" x14ac:dyDescent="0.25">
      <c r="A53" s="39" t="s">
        <v>166</v>
      </c>
      <c r="B53" s="39">
        <v>38.489979380000001</v>
      </c>
      <c r="C53" s="39">
        <v>36.608155380000007</v>
      </c>
      <c r="D53" s="39">
        <v>38.948723380000004</v>
      </c>
      <c r="E53" s="39">
        <v>42.22695238</v>
      </c>
      <c r="F53" s="39">
        <v>43.445837380000007</v>
      </c>
      <c r="G53" s="39">
        <v>45.679340379999999</v>
      </c>
      <c r="H53" s="39">
        <v>44.947167380000003</v>
      </c>
      <c r="I53" s="39">
        <v>45.80308556</v>
      </c>
      <c r="J53" s="39">
        <v>46.656765559999997</v>
      </c>
      <c r="K53" s="39">
        <v>47.360661</v>
      </c>
      <c r="L53" s="39">
        <v>47.918548000000001</v>
      </c>
      <c r="M53" s="39">
        <v>48.264592</v>
      </c>
      <c r="N53" s="39">
        <v>48.419986999999999</v>
      </c>
      <c r="O53" s="40"/>
      <c r="P53" s="39">
        <f t="shared" si="4"/>
        <v>42.22695238</v>
      </c>
      <c r="Q53" s="39">
        <f t="shared" si="5"/>
        <v>45.80308556</v>
      </c>
      <c r="R53" s="39">
        <f t="shared" si="6"/>
        <v>48.264592</v>
      </c>
    </row>
    <row r="54" spans="1:18" x14ac:dyDescent="0.25">
      <c r="A54" s="39" t="s">
        <v>167</v>
      </c>
      <c r="B54" s="39">
        <v>330.68419332000002</v>
      </c>
      <c r="C54" s="39">
        <v>417.42590618000003</v>
      </c>
      <c r="D54" s="39">
        <v>491.55866486000002</v>
      </c>
      <c r="E54" s="39">
        <v>588.41663553000001</v>
      </c>
      <c r="F54" s="39">
        <v>663.85664503999999</v>
      </c>
      <c r="G54" s="39">
        <v>724.34176619000004</v>
      </c>
      <c r="H54" s="39">
        <v>803.84379833000003</v>
      </c>
      <c r="I54" s="39">
        <v>788.40370553240314</v>
      </c>
      <c r="J54" s="39">
        <v>833.34069276000002</v>
      </c>
      <c r="K54" s="39">
        <v>905.40716910000003</v>
      </c>
      <c r="L54" s="39">
        <v>973.05083009000009</v>
      </c>
      <c r="M54" s="39">
        <v>1037.4666497600001</v>
      </c>
      <c r="N54" s="39">
        <v>1096.3790373500001</v>
      </c>
      <c r="O54" s="40"/>
      <c r="P54" s="39">
        <f t="shared" si="4"/>
        <v>588.41663553000001</v>
      </c>
      <c r="Q54" s="39">
        <f t="shared" si="5"/>
        <v>788.40370553240314</v>
      </c>
      <c r="R54" s="39">
        <f t="shared" si="6"/>
        <v>1037.4666497600001</v>
      </c>
    </row>
    <row r="55" spans="1:18" x14ac:dyDescent="0.25">
      <c r="A55" s="39" t="s">
        <v>55</v>
      </c>
      <c r="B55" s="39">
        <v>44.55</v>
      </c>
      <c r="C55" s="39">
        <v>44.55</v>
      </c>
      <c r="D55" s="39">
        <v>44.55</v>
      </c>
      <c r="E55" s="39">
        <v>44.55</v>
      </c>
      <c r="F55" s="39">
        <v>44.55</v>
      </c>
      <c r="G55" s="39">
        <v>44.55</v>
      </c>
      <c r="H55" s="39">
        <v>44.55</v>
      </c>
      <c r="I55" s="39">
        <v>44.55</v>
      </c>
      <c r="J55" s="39">
        <v>44.55</v>
      </c>
      <c r="K55" s="39">
        <v>244.55</v>
      </c>
      <c r="L55" s="39">
        <v>244.55</v>
      </c>
      <c r="M55" s="39">
        <v>244.55</v>
      </c>
      <c r="N55" s="39">
        <v>199.55</v>
      </c>
      <c r="O55" s="40"/>
      <c r="P55" s="39">
        <f t="shared" si="4"/>
        <v>44.55</v>
      </c>
      <c r="Q55" s="39">
        <f t="shared" si="5"/>
        <v>44.55</v>
      </c>
      <c r="R55" s="39">
        <f t="shared" si="6"/>
        <v>244.55</v>
      </c>
    </row>
    <row r="56" spans="1:18" x14ac:dyDescent="0.25">
      <c r="A56" s="42" t="s">
        <v>168</v>
      </c>
      <c r="B56" s="42">
        <v>1356.9559127100001</v>
      </c>
      <c r="C56" s="42">
        <v>1441.8815055699999</v>
      </c>
      <c r="D56" s="42">
        <v>1518.37236325</v>
      </c>
      <c r="E56" s="42">
        <v>1619.7568439199999</v>
      </c>
      <c r="F56" s="42">
        <v>1721.1365856699999</v>
      </c>
      <c r="G56" s="42">
        <v>1784.0119388200003</v>
      </c>
      <c r="H56" s="42">
        <v>1862.7817979600002</v>
      </c>
      <c r="I56" s="42">
        <v>1849.548485342403</v>
      </c>
      <c r="J56" s="42">
        <v>1895.3391525700001</v>
      </c>
      <c r="K56" s="42">
        <v>2170.3582943500001</v>
      </c>
      <c r="L56" s="42">
        <v>2238.7294133400005</v>
      </c>
      <c r="M56" s="42">
        <v>2303.5669470100001</v>
      </c>
      <c r="N56" s="42">
        <v>2317.8761326000003</v>
      </c>
      <c r="O56" s="40"/>
      <c r="P56" s="42">
        <f t="shared" si="4"/>
        <v>1619.7568439199999</v>
      </c>
      <c r="Q56" s="42">
        <f t="shared" si="5"/>
        <v>1849.548485342403</v>
      </c>
      <c r="R56" s="42">
        <f t="shared" si="6"/>
        <v>2303.5669470100001</v>
      </c>
    </row>
    <row r="57" spans="1:18" x14ac:dyDescent="0.25">
      <c r="A57" s="42" t="s">
        <v>169</v>
      </c>
      <c r="B57" s="42">
        <v>6859.2128364799992</v>
      </c>
      <c r="C57" s="42">
        <v>8130.1897032300012</v>
      </c>
      <c r="D57" s="42">
        <v>9080.2383315900006</v>
      </c>
      <c r="E57" s="42">
        <v>9660.6501503</v>
      </c>
      <c r="F57" s="42">
        <v>9552.2228091800025</v>
      </c>
      <c r="G57" s="42">
        <v>10697.792951739997</v>
      </c>
      <c r="H57" s="42">
        <v>10871.95713493</v>
      </c>
      <c r="I57" s="42">
        <v>10620.42799555987</v>
      </c>
      <c r="J57" s="42">
        <v>10672.158744960003</v>
      </c>
      <c r="K57" s="42">
        <v>11373.907790220001</v>
      </c>
      <c r="L57" s="42">
        <v>12571.485488170001</v>
      </c>
      <c r="M57" s="42">
        <v>11586.25858233</v>
      </c>
      <c r="N57" s="42">
        <v>11644.027952899998</v>
      </c>
      <c r="O57" s="40"/>
      <c r="P57" s="42">
        <f t="shared" si="4"/>
        <v>9660.6501503</v>
      </c>
      <c r="Q57" s="42">
        <f t="shared" si="5"/>
        <v>10620.42799555987</v>
      </c>
      <c r="R57" s="42">
        <f t="shared" si="6"/>
        <v>11586.25858233</v>
      </c>
    </row>
    <row r="59" spans="1:18" x14ac:dyDescent="0.25">
      <c r="B59" s="43"/>
      <c r="C59" s="43"/>
      <c r="D59" s="43"/>
      <c r="E59" s="43"/>
      <c r="F59" s="43"/>
      <c r="G59" s="43"/>
      <c r="H59" s="43"/>
      <c r="I59" s="43"/>
      <c r="J59" s="43"/>
      <c r="K59" s="43"/>
      <c r="L59" s="43"/>
      <c r="M59" s="43"/>
      <c r="N59" s="43"/>
    </row>
    <row r="60" spans="1:18" x14ac:dyDescent="0.25">
      <c r="B60" s="43"/>
      <c r="C60" s="43"/>
      <c r="D60" s="43"/>
      <c r="E60" s="43"/>
      <c r="F60" s="43"/>
      <c r="G60" s="43"/>
      <c r="H60" s="43"/>
      <c r="I60" s="43"/>
      <c r="J60" s="43"/>
      <c r="K60" s="43"/>
      <c r="L60" s="43"/>
      <c r="M60" s="43"/>
      <c r="N60" s="43"/>
    </row>
  </sheetData>
  <pageMargins left="0.7" right="0.7" top="0.75" bottom="0.75" header="0.3" footer="0.3"/>
  <pageSetup paperSize="9" orientation="portrait" r:id="rId1"/>
  <ignoredErrors>
    <ignoredError sqref="P5:R15 P17:R18 P16:Q16 R16 P4:R4 P20:R2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E33"/>
  <sheetViews>
    <sheetView showGridLines="0" zoomScale="80" zoomScaleNormal="80" workbookViewId="0">
      <selection activeCell="C8" sqref="C8"/>
    </sheetView>
  </sheetViews>
  <sheetFormatPr baseColWidth="10" defaultColWidth="11.42578125" defaultRowHeight="15" x14ac:dyDescent="0.25"/>
  <cols>
    <col min="1" max="1" width="69.5703125" customWidth="1"/>
  </cols>
  <sheetData>
    <row r="1" spans="1:5" ht="18.75" x14ac:dyDescent="0.25">
      <c r="A1" s="10"/>
      <c r="B1" s="11"/>
    </row>
    <row r="2" spans="1:5" ht="18.75" x14ac:dyDescent="0.25">
      <c r="A2" s="11" t="s">
        <v>237</v>
      </c>
      <c r="B2" s="11"/>
      <c r="C2" s="11"/>
      <c r="D2" s="11"/>
      <c r="E2" s="11"/>
    </row>
    <row r="3" spans="1:5" ht="18.75" x14ac:dyDescent="0.25">
      <c r="A3" s="11"/>
      <c r="B3" s="11"/>
      <c r="C3" s="11"/>
      <c r="D3" s="11"/>
      <c r="E3" s="11"/>
    </row>
    <row r="4" spans="1:5" ht="15.75" thickBot="1" x14ac:dyDescent="0.3">
      <c r="A4" s="12" t="s">
        <v>118</v>
      </c>
      <c r="B4" s="94" t="s">
        <v>184</v>
      </c>
      <c r="C4" s="13" t="s">
        <v>269</v>
      </c>
      <c r="D4" s="13" t="s">
        <v>270</v>
      </c>
      <c r="E4" s="13">
        <v>2020</v>
      </c>
    </row>
    <row r="5" spans="1:5" x14ac:dyDescent="0.25">
      <c r="A5" s="19" t="s">
        <v>119</v>
      </c>
      <c r="B5" s="95"/>
      <c r="C5" s="95"/>
      <c r="D5" s="95"/>
      <c r="E5" s="95"/>
    </row>
    <row r="6" spans="1:5" x14ac:dyDescent="0.25">
      <c r="A6" s="14" t="s">
        <v>120</v>
      </c>
      <c r="B6" s="96"/>
      <c r="C6" s="104">
        <v>83.677203869999971</v>
      </c>
      <c r="D6" s="104">
        <v>61.4</v>
      </c>
      <c r="E6" s="194">
        <v>348.49468375000009</v>
      </c>
    </row>
    <row r="7" spans="1:5" x14ac:dyDescent="0.25">
      <c r="A7" s="14" t="s">
        <v>121</v>
      </c>
      <c r="B7" s="96"/>
      <c r="C7" s="104">
        <v>-17.706813</v>
      </c>
      <c r="D7" s="104">
        <v>-37</v>
      </c>
      <c r="E7" s="194">
        <v>-37</v>
      </c>
    </row>
    <row r="8" spans="1:5" x14ac:dyDescent="0.25">
      <c r="A8" s="14" t="s">
        <v>122</v>
      </c>
      <c r="B8" s="96">
        <v>7</v>
      </c>
      <c r="C8" s="104">
        <v>18.591761600000002</v>
      </c>
      <c r="D8" s="104">
        <v>17.100000000000001</v>
      </c>
      <c r="E8" s="194">
        <v>72.053235580000006</v>
      </c>
    </row>
    <row r="9" spans="1:5" x14ac:dyDescent="0.25">
      <c r="A9" s="14" t="s">
        <v>123</v>
      </c>
      <c r="B9" s="97">
        <v>2</v>
      </c>
      <c r="C9" s="104">
        <v>11.509140989999985</v>
      </c>
      <c r="D9" s="104">
        <v>202.6</v>
      </c>
      <c r="E9" s="194">
        <v>335.63777888987073</v>
      </c>
    </row>
    <row r="10" spans="1:5" x14ac:dyDescent="0.25">
      <c r="A10" s="14" t="s">
        <v>124</v>
      </c>
      <c r="B10" s="96" t="s">
        <v>238</v>
      </c>
      <c r="C10" s="104">
        <v>307.87188678999803</v>
      </c>
      <c r="D10" s="104">
        <v>-528.1</v>
      </c>
      <c r="E10" s="194">
        <v>-201.04758877000026</v>
      </c>
    </row>
    <row r="11" spans="1:5" x14ac:dyDescent="0.25">
      <c r="A11" s="14" t="s">
        <v>125</v>
      </c>
      <c r="B11" s="96"/>
      <c r="C11" s="194">
        <v>-219.85995778526356</v>
      </c>
      <c r="D11" s="104">
        <v>514.6</v>
      </c>
      <c r="E11" s="194">
        <v>274.58811215933122</v>
      </c>
    </row>
    <row r="12" spans="1:5" x14ac:dyDescent="0.25">
      <c r="A12" s="14" t="s">
        <v>126</v>
      </c>
      <c r="B12" s="97">
        <v>4</v>
      </c>
      <c r="C12" s="104">
        <v>14.128949849998579</v>
      </c>
      <c r="D12" s="104">
        <v>37.299999999999997</v>
      </c>
      <c r="E12" s="194">
        <v>472.29502697999942</v>
      </c>
    </row>
    <row r="13" spans="1:5" x14ac:dyDescent="0.25">
      <c r="A13" s="16" t="s">
        <v>127</v>
      </c>
      <c r="B13" s="96"/>
      <c r="C13" s="194">
        <v>229.99867858739222</v>
      </c>
      <c r="D13" s="104">
        <v>-493.1</v>
      </c>
      <c r="E13" s="194">
        <v>-199.70566858462479</v>
      </c>
    </row>
    <row r="14" spans="1:5" x14ac:dyDescent="0.25">
      <c r="A14" s="14" t="s">
        <v>128</v>
      </c>
      <c r="B14" s="96">
        <v>4</v>
      </c>
      <c r="C14" s="194">
        <v>-439.40296578000044</v>
      </c>
      <c r="D14" s="104">
        <v>324.2</v>
      </c>
      <c r="E14" s="194">
        <v>-518.22199092000017</v>
      </c>
    </row>
    <row r="15" spans="1:5" x14ac:dyDescent="0.25">
      <c r="A15" s="14" t="s">
        <v>129</v>
      </c>
      <c r="B15" s="96"/>
      <c r="C15" s="194">
        <v>-14.207000000000001</v>
      </c>
      <c r="D15" s="194">
        <v>11.8</v>
      </c>
      <c r="E15" s="194">
        <v>4.0999999999999996</v>
      </c>
    </row>
    <row r="16" spans="1:5" x14ac:dyDescent="0.25">
      <c r="A16" s="17" t="s">
        <v>130</v>
      </c>
      <c r="B16" s="18"/>
      <c r="C16" s="195">
        <v>-25.399114877875213</v>
      </c>
      <c r="D16" s="195">
        <v>110.7</v>
      </c>
      <c r="E16" s="196">
        <v>551.19358908457616</v>
      </c>
    </row>
    <row r="17" spans="1:5" x14ac:dyDescent="0.25">
      <c r="A17" s="14"/>
      <c r="B17" s="15"/>
      <c r="C17" s="104"/>
      <c r="D17" s="104"/>
      <c r="E17" s="197"/>
    </row>
    <row r="18" spans="1:5" x14ac:dyDescent="0.25">
      <c r="A18" s="19" t="s">
        <v>131</v>
      </c>
      <c r="B18" s="8"/>
      <c r="D18" s="198"/>
      <c r="E18" s="106"/>
    </row>
    <row r="19" spans="1:5" x14ac:dyDescent="0.25">
      <c r="A19" s="14" t="s">
        <v>132</v>
      </c>
      <c r="B19" s="96">
        <v>7</v>
      </c>
      <c r="C19" s="104">
        <v>0</v>
      </c>
      <c r="D19" s="104">
        <v>-0.8</v>
      </c>
      <c r="E19" s="194">
        <v>-1.1457982</v>
      </c>
    </row>
    <row r="20" spans="1:5" x14ac:dyDescent="0.25">
      <c r="A20" s="14" t="s">
        <v>133</v>
      </c>
      <c r="B20" s="96">
        <v>7</v>
      </c>
      <c r="C20" s="104">
        <v>-14.216018430000002</v>
      </c>
      <c r="D20" s="104">
        <v>-17.600000000000001</v>
      </c>
      <c r="E20" s="194">
        <v>-78.331037339999995</v>
      </c>
    </row>
    <row r="21" spans="1:5" x14ac:dyDescent="0.25">
      <c r="A21" s="17" t="s">
        <v>134</v>
      </c>
      <c r="B21" s="21"/>
      <c r="C21" s="105">
        <v>-14.216018430000002</v>
      </c>
      <c r="D21" s="105">
        <v>-18.400000000000002</v>
      </c>
      <c r="E21" s="199">
        <v>-79.476835539999996</v>
      </c>
    </row>
    <row r="22" spans="1:5" x14ac:dyDescent="0.25">
      <c r="A22" s="14"/>
      <c r="B22" s="15"/>
      <c r="C22" s="104"/>
      <c r="D22" s="104"/>
      <c r="E22" s="197"/>
    </row>
    <row r="23" spans="1:5" x14ac:dyDescent="0.25">
      <c r="A23" s="19" t="s">
        <v>135</v>
      </c>
      <c r="B23" s="83"/>
      <c r="E23" s="106"/>
    </row>
    <row r="24" spans="1:5" x14ac:dyDescent="0.25">
      <c r="A24" s="14" t="s">
        <v>136</v>
      </c>
      <c r="B24" s="96"/>
      <c r="C24" s="104">
        <v>0.24140299999999115</v>
      </c>
      <c r="D24" s="104">
        <v>0</v>
      </c>
      <c r="E24" s="194">
        <v>2.4452410000000095</v>
      </c>
    </row>
    <row r="25" spans="1:5" x14ac:dyDescent="0.25">
      <c r="A25" s="45" t="s">
        <v>239</v>
      </c>
      <c r="B25" s="96"/>
      <c r="C25" s="104">
        <v>0</v>
      </c>
      <c r="D25" s="104">
        <v>0</v>
      </c>
      <c r="E25" s="194">
        <v>200</v>
      </c>
    </row>
    <row r="26" spans="1:5" x14ac:dyDescent="0.25">
      <c r="A26" s="14" t="s">
        <v>273</v>
      </c>
      <c r="B26" s="96"/>
      <c r="C26" s="104">
        <v>41.811</v>
      </c>
      <c r="D26" s="104">
        <v>0</v>
      </c>
      <c r="E26" s="194">
        <v>0</v>
      </c>
    </row>
    <row r="27" spans="1:5" x14ac:dyDescent="0.25">
      <c r="A27" s="14" t="s">
        <v>240</v>
      </c>
      <c r="B27" s="96"/>
      <c r="C27" s="104">
        <v>-50.075555413333333</v>
      </c>
      <c r="D27" s="104">
        <v>-0.97404999999999997</v>
      </c>
      <c r="E27" s="194">
        <v>-12.375954666666667</v>
      </c>
    </row>
    <row r="28" spans="1:5" x14ac:dyDescent="0.25">
      <c r="A28" s="17" t="s">
        <v>137</v>
      </c>
      <c r="B28" s="21"/>
      <c r="C28" s="105">
        <v>-8.0231524133333423</v>
      </c>
      <c r="D28" s="105">
        <v>-0.97404999999999997</v>
      </c>
      <c r="E28" s="199">
        <v>190.06928633333334</v>
      </c>
    </row>
    <row r="29" spans="1:5" x14ac:dyDescent="0.25">
      <c r="A29" s="14"/>
      <c r="B29" s="83"/>
      <c r="C29" s="45"/>
      <c r="D29" s="45"/>
      <c r="E29" s="137"/>
    </row>
    <row r="30" spans="1:5" x14ac:dyDescent="0.25">
      <c r="A30" s="14" t="s">
        <v>138</v>
      </c>
      <c r="B30" s="96"/>
      <c r="C30" s="104">
        <v>-47.638285721208554</v>
      </c>
      <c r="D30" s="104">
        <v>91.325949999999992</v>
      </c>
      <c r="E30" s="194">
        <v>661.7860398779095</v>
      </c>
    </row>
    <row r="31" spans="1:5" x14ac:dyDescent="0.25">
      <c r="A31" s="14" t="s">
        <v>139</v>
      </c>
      <c r="B31" s="96">
        <v>4</v>
      </c>
      <c r="C31" s="104">
        <v>1204.2086522956195</v>
      </c>
      <c r="D31" s="104">
        <v>614.70000000000005</v>
      </c>
      <c r="E31" s="194">
        <v>614.70660841187805</v>
      </c>
    </row>
    <row r="32" spans="1:5" x14ac:dyDescent="0.25">
      <c r="A32" s="22" t="s">
        <v>140</v>
      </c>
      <c r="B32" s="96"/>
      <c r="C32" s="104">
        <v>-14.989633367795017</v>
      </c>
      <c r="D32" s="104">
        <v>-39.9</v>
      </c>
      <c r="E32" s="194">
        <v>-72.383995994168032</v>
      </c>
    </row>
    <row r="33" spans="1:5" x14ac:dyDescent="0.25">
      <c r="A33" s="17" t="s">
        <v>141</v>
      </c>
      <c r="B33" s="98">
        <v>4</v>
      </c>
      <c r="C33" s="199">
        <v>1141.6807332066157</v>
      </c>
      <c r="D33" s="199">
        <v>666.1259500000001</v>
      </c>
      <c r="E33" s="199">
        <v>1204.2086522956195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N444"/>
  <sheetViews>
    <sheetView showGridLines="0" zoomScale="80" zoomScaleNormal="80" zoomScaleSheetLayoutView="70" workbookViewId="0">
      <selection activeCell="E299" sqref="E299"/>
    </sheetView>
  </sheetViews>
  <sheetFormatPr baseColWidth="10" defaultColWidth="9.140625" defaultRowHeight="12.75" x14ac:dyDescent="0.2"/>
  <cols>
    <col min="1" max="1" width="52.5703125" style="45" customWidth="1"/>
    <col min="2" max="2" width="14.7109375" style="45" bestFit="1" customWidth="1"/>
    <col min="3" max="4" width="12.5703125" style="45" bestFit="1" customWidth="1"/>
    <col min="5" max="5" width="14.85546875" style="45" bestFit="1" customWidth="1"/>
    <col min="6" max="6" width="16.28515625" style="45" bestFit="1" customWidth="1"/>
    <col min="7" max="7" width="10.42578125" style="45" customWidth="1"/>
    <col min="8" max="16384" width="9.140625" style="45"/>
  </cols>
  <sheetData>
    <row r="1" spans="1:7" ht="18.75" x14ac:dyDescent="0.3">
      <c r="A1" s="44" t="s">
        <v>21</v>
      </c>
    </row>
    <row r="3" spans="1:7" ht="15" x14ac:dyDescent="0.25">
      <c r="A3" s="46" t="s">
        <v>22</v>
      </c>
      <c r="B3" s="46"/>
      <c r="C3" s="47"/>
      <c r="D3" s="47"/>
      <c r="E3" s="47"/>
      <c r="F3" s="47"/>
      <c r="G3" s="47"/>
    </row>
    <row r="4" spans="1:7" x14ac:dyDescent="0.2">
      <c r="B4" s="48"/>
      <c r="C4" s="49"/>
      <c r="D4" s="49"/>
      <c r="E4" s="49"/>
      <c r="F4" s="49"/>
    </row>
    <row r="5" spans="1:7" ht="40.5" customHeight="1" x14ac:dyDescent="0.2">
      <c r="A5" s="328" t="s">
        <v>235</v>
      </c>
      <c r="B5" s="328"/>
      <c r="C5" s="328"/>
      <c r="D5" s="328"/>
      <c r="E5" s="328"/>
      <c r="F5" s="328"/>
      <c r="G5" s="328"/>
    </row>
    <row r="6" spans="1:7" x14ac:dyDescent="0.2">
      <c r="A6" s="48"/>
      <c r="B6" s="48"/>
      <c r="C6" s="49"/>
      <c r="D6" s="49"/>
      <c r="E6" s="49"/>
      <c r="F6" s="49"/>
      <c r="G6" s="49"/>
    </row>
    <row r="7" spans="1:7" ht="15" x14ac:dyDescent="0.25">
      <c r="A7" s="46" t="s">
        <v>23</v>
      </c>
      <c r="B7" s="48"/>
      <c r="C7" s="49"/>
      <c r="D7" s="49"/>
      <c r="E7" s="49"/>
      <c r="F7" s="49"/>
      <c r="G7" s="49"/>
    </row>
    <row r="8" spans="1:7" ht="15" x14ac:dyDescent="0.25">
      <c r="A8" s="46"/>
      <c r="B8" s="48"/>
      <c r="C8" s="49"/>
      <c r="D8" s="49"/>
      <c r="E8" s="49"/>
      <c r="F8" s="49"/>
      <c r="G8" s="49"/>
    </row>
    <row r="9" spans="1:7" ht="277.5" customHeight="1" x14ac:dyDescent="0.2">
      <c r="A9" s="330" t="s">
        <v>317</v>
      </c>
      <c r="B9" s="330"/>
      <c r="C9" s="330"/>
      <c r="D9" s="330"/>
      <c r="E9" s="330"/>
      <c r="F9" s="49"/>
      <c r="G9" s="49"/>
    </row>
    <row r="11" spans="1:7" ht="15" x14ac:dyDescent="0.25">
      <c r="A11" s="47" t="s">
        <v>24</v>
      </c>
      <c r="B11" s="46"/>
      <c r="C11" s="47"/>
      <c r="D11" s="47"/>
      <c r="E11" s="47"/>
      <c r="F11" s="47"/>
    </row>
    <row r="12" spans="1:7" ht="15" x14ac:dyDescent="0.2">
      <c r="A12" s="50" t="s">
        <v>25</v>
      </c>
      <c r="B12" s="51"/>
      <c r="C12" s="51" t="s">
        <v>271</v>
      </c>
      <c r="D12" s="51" t="s">
        <v>272</v>
      </c>
      <c r="E12" s="51" t="s">
        <v>258</v>
      </c>
    </row>
    <row r="13" spans="1:7" x14ac:dyDescent="0.2">
      <c r="A13" s="54" t="s">
        <v>24</v>
      </c>
      <c r="B13" s="87"/>
      <c r="C13" s="87">
        <v>9199.0762132000018</v>
      </c>
      <c r="D13" s="87">
        <v>9834.015816630008</v>
      </c>
      <c r="E13" s="87">
        <v>9506.9480999899988</v>
      </c>
    </row>
    <row r="14" spans="1:7" x14ac:dyDescent="0.2">
      <c r="A14" s="56" t="s">
        <v>26</v>
      </c>
      <c r="B14" s="57"/>
      <c r="C14" s="57">
        <v>9199.0762132000018</v>
      </c>
      <c r="D14" s="57">
        <v>9834.015816630008</v>
      </c>
      <c r="E14" s="57">
        <v>9506.9480999899988</v>
      </c>
      <c r="G14" s="53" t="s">
        <v>27</v>
      </c>
    </row>
    <row r="15" spans="1:7" x14ac:dyDescent="0.2">
      <c r="A15" s="54" t="s">
        <v>178</v>
      </c>
      <c r="B15" s="59"/>
      <c r="C15" s="59">
        <v>1157.2932593600001</v>
      </c>
      <c r="D15" s="59">
        <v>1012.6567054999999</v>
      </c>
      <c r="E15" s="59">
        <v>1145.78411837</v>
      </c>
      <c r="G15" s="60"/>
    </row>
    <row r="16" spans="1:7" ht="13.5" thickBot="1" x14ac:dyDescent="0.25">
      <c r="A16" s="61" t="s">
        <v>29</v>
      </c>
      <c r="B16" s="62"/>
      <c r="C16" s="62">
        <v>8041.7829538400019</v>
      </c>
      <c r="D16" s="62">
        <v>8821.3591111300084</v>
      </c>
      <c r="E16" s="62">
        <v>8361.1639816199986</v>
      </c>
      <c r="G16" s="63"/>
    </row>
    <row r="17" spans="1:8" x14ac:dyDescent="0.2">
      <c r="A17" s="48"/>
      <c r="B17" s="64"/>
      <c r="C17" s="58"/>
      <c r="D17" s="58"/>
      <c r="E17" s="58"/>
    </row>
    <row r="18" spans="1:8" x14ac:dyDescent="0.2">
      <c r="A18" s="47"/>
      <c r="B18" s="47"/>
      <c r="C18" s="47"/>
      <c r="D18" s="47"/>
      <c r="E18" s="47"/>
      <c r="F18" s="47"/>
      <c r="G18" s="47"/>
    </row>
    <row r="19" spans="1:8" x14ac:dyDescent="0.2">
      <c r="A19" s="47" t="s">
        <v>207</v>
      </c>
      <c r="C19" s="47"/>
      <c r="D19" s="47"/>
      <c r="E19" s="47"/>
      <c r="F19" s="47"/>
    </row>
    <row r="20" spans="1:8" ht="15" x14ac:dyDescent="0.2">
      <c r="A20" s="65" t="s">
        <v>25</v>
      </c>
      <c r="B20" s="51"/>
      <c r="C20" s="51" t="s">
        <v>271</v>
      </c>
      <c r="D20" s="51" t="s">
        <v>272</v>
      </c>
      <c r="E20" s="51" t="s">
        <v>258</v>
      </c>
    </row>
    <row r="21" spans="1:8" x14ac:dyDescent="0.2">
      <c r="A21" s="45" t="s">
        <v>179</v>
      </c>
      <c r="B21" s="55"/>
      <c r="C21" s="55">
        <v>2236.9387880640811</v>
      </c>
      <c r="D21" s="55">
        <v>1670.3393961514348</v>
      </c>
      <c r="E21" s="55">
        <v>2039.2480540735046</v>
      </c>
    </row>
    <row r="22" spans="1:8" x14ac:dyDescent="0.2">
      <c r="A22" s="45" t="s">
        <v>180</v>
      </c>
      <c r="B22" s="55"/>
      <c r="C22" s="55">
        <v>894.59159259263663</v>
      </c>
      <c r="D22" s="55">
        <v>641.20000000000005</v>
      </c>
      <c r="E22" s="55">
        <v>829.65699744117126</v>
      </c>
    </row>
    <row r="23" spans="1:8" ht="13.5" thickBot="1" x14ac:dyDescent="0.25">
      <c r="A23" s="66" t="s">
        <v>30</v>
      </c>
      <c r="B23" s="67"/>
      <c r="C23" s="67">
        <v>1342.3471954714446</v>
      </c>
      <c r="D23" s="67">
        <v>1029.1393961514348</v>
      </c>
      <c r="E23" s="67">
        <v>1209.5910566323332</v>
      </c>
      <c r="F23" s="68"/>
    </row>
    <row r="24" spans="1:8" x14ac:dyDescent="0.2">
      <c r="B24" s="69"/>
      <c r="C24" s="55"/>
      <c r="D24" s="55"/>
      <c r="E24" s="55"/>
    </row>
    <row r="25" spans="1:8" ht="71.25" customHeight="1" x14ac:dyDescent="0.2">
      <c r="A25" s="328" t="s">
        <v>318</v>
      </c>
      <c r="B25" s="328"/>
      <c r="C25" s="328"/>
      <c r="D25" s="328"/>
      <c r="E25" s="328"/>
      <c r="F25" s="328"/>
      <c r="G25" s="328"/>
    </row>
    <row r="26" spans="1:8" x14ac:dyDescent="0.2">
      <c r="C26" s="69"/>
      <c r="D26" s="69"/>
      <c r="E26" s="69"/>
      <c r="F26" s="69"/>
      <c r="G26" s="70"/>
    </row>
    <row r="27" spans="1:8" ht="15" x14ac:dyDescent="0.2">
      <c r="A27" s="47" t="s">
        <v>44</v>
      </c>
      <c r="B27" s="99"/>
      <c r="C27" s="99"/>
      <c r="D27" s="99"/>
      <c r="E27" s="52"/>
    </row>
    <row r="28" spans="1:8" ht="15" x14ac:dyDescent="0.2">
      <c r="A28" s="47"/>
      <c r="B28" s="99"/>
      <c r="C28" s="99"/>
      <c r="D28" s="99"/>
      <c r="E28" s="52"/>
    </row>
    <row r="29" spans="1:8" ht="15.75" x14ac:dyDescent="0.2">
      <c r="A29" s="231" t="s">
        <v>236</v>
      </c>
      <c r="B29" s="100"/>
      <c r="C29" s="100"/>
      <c r="D29" s="100"/>
      <c r="E29" s="100"/>
    </row>
    <row r="30" spans="1:8" ht="15.75" x14ac:dyDescent="0.2">
      <c r="A30" s="231"/>
      <c r="B30" s="100"/>
      <c r="C30" s="100"/>
      <c r="D30" s="100"/>
      <c r="E30" s="100"/>
    </row>
    <row r="31" spans="1:8" ht="15" x14ac:dyDescent="0.2">
      <c r="A31" s="65" t="s">
        <v>25</v>
      </c>
      <c r="B31" s="51"/>
      <c r="C31" s="51"/>
      <c r="D31" s="51"/>
      <c r="E31" s="51"/>
      <c r="F31" s="51"/>
      <c r="G31" s="51"/>
      <c r="H31" s="51"/>
    </row>
    <row r="32" spans="1:8" x14ac:dyDescent="0.2">
      <c r="A32" s="127"/>
      <c r="B32" s="128"/>
      <c r="C32" s="128"/>
      <c r="D32" s="128"/>
      <c r="E32" s="128"/>
      <c r="F32" s="128"/>
      <c r="G32" s="128"/>
      <c r="H32" s="128"/>
    </row>
    <row r="33" spans="1:14" ht="15" customHeight="1" x14ac:dyDescent="0.2">
      <c r="A33" s="252"/>
      <c r="B33" s="319" t="s">
        <v>274</v>
      </c>
      <c r="C33" s="320"/>
      <c r="D33" s="321"/>
      <c r="E33" s="253" t="s">
        <v>275</v>
      </c>
      <c r="F33" s="254" t="s">
        <v>276</v>
      </c>
      <c r="G33" s="322" t="s">
        <v>277</v>
      </c>
      <c r="H33" s="317" t="s">
        <v>31</v>
      </c>
    </row>
    <row r="34" spans="1:14" ht="15" x14ac:dyDescent="0.2">
      <c r="A34" s="255" t="s">
        <v>278</v>
      </c>
      <c r="B34" s="256" t="s">
        <v>279</v>
      </c>
      <c r="C34" s="257" t="s">
        <v>280</v>
      </c>
      <c r="D34" s="256" t="s">
        <v>281</v>
      </c>
      <c r="E34" s="258" t="s">
        <v>282</v>
      </c>
      <c r="F34" s="259" t="s">
        <v>283</v>
      </c>
      <c r="G34" s="323"/>
      <c r="H34" s="318"/>
    </row>
    <row r="35" spans="1:14" x14ac:dyDescent="0.2">
      <c r="A35" s="260" t="s">
        <v>45</v>
      </c>
      <c r="B35" s="261">
        <v>92.088920169999994</v>
      </c>
      <c r="C35" s="262">
        <v>73.321562919999991</v>
      </c>
      <c r="D35" s="263">
        <v>47.148474010000008</v>
      </c>
      <c r="E35" s="264">
        <v>29.195095219999999</v>
      </c>
      <c r="F35" s="264">
        <v>19.527594369999999</v>
      </c>
      <c r="G35" s="264">
        <v>0</v>
      </c>
      <c r="H35" s="265">
        <v>261.28164668999995</v>
      </c>
    </row>
    <row r="36" spans="1:14" x14ac:dyDescent="0.2">
      <c r="A36" s="260" t="s">
        <v>46</v>
      </c>
      <c r="B36" s="266">
        <v>4.5842293300000003</v>
      </c>
      <c r="C36" s="267">
        <v>4.2130996200000013</v>
      </c>
      <c r="D36" s="268">
        <v>1.07839263</v>
      </c>
      <c r="E36" s="268">
        <v>5.7297930399999997</v>
      </c>
      <c r="F36" s="268">
        <v>8.0638835100000001</v>
      </c>
      <c r="G36" s="268">
        <v>2.1</v>
      </c>
      <c r="H36" s="265">
        <v>25.56939813</v>
      </c>
    </row>
    <row r="37" spans="1:14" ht="13.5" thickBot="1" x14ac:dyDescent="0.25">
      <c r="A37" s="269" t="s">
        <v>31</v>
      </c>
      <c r="B37" s="270">
        <v>96.673149499999994</v>
      </c>
      <c r="C37" s="270">
        <v>77.534662539999999</v>
      </c>
      <c r="D37" s="270">
        <v>48.226866640000011</v>
      </c>
      <c r="E37" s="270">
        <v>34.924888259999996</v>
      </c>
      <c r="F37" s="270">
        <v>27.591477879999999</v>
      </c>
      <c r="G37" s="270">
        <v>2.1</v>
      </c>
      <c r="H37" s="271">
        <v>287.05104481999996</v>
      </c>
    </row>
    <row r="38" spans="1:14" x14ac:dyDescent="0.2">
      <c r="A38" s="129"/>
      <c r="B38" s="130"/>
      <c r="C38" s="130"/>
      <c r="D38" s="130"/>
      <c r="E38" s="130"/>
      <c r="F38" s="130"/>
      <c r="G38" s="130"/>
      <c r="H38" s="130"/>
    </row>
    <row r="39" spans="1:14" ht="15" customHeight="1" x14ac:dyDescent="0.2">
      <c r="A39" s="252"/>
      <c r="B39" s="319" t="s">
        <v>274</v>
      </c>
      <c r="C39" s="320"/>
      <c r="D39" s="321"/>
      <c r="E39" s="253" t="s">
        <v>275</v>
      </c>
      <c r="F39" s="254" t="s">
        <v>276</v>
      </c>
      <c r="G39" s="322" t="s">
        <v>277</v>
      </c>
      <c r="H39" s="317" t="s">
        <v>31</v>
      </c>
    </row>
    <row r="40" spans="1:14" ht="15" x14ac:dyDescent="0.2">
      <c r="A40" s="255" t="s">
        <v>284</v>
      </c>
      <c r="B40" s="256" t="s">
        <v>279</v>
      </c>
      <c r="C40" s="257" t="s">
        <v>280</v>
      </c>
      <c r="D40" s="256" t="s">
        <v>281</v>
      </c>
      <c r="E40" s="258" t="s">
        <v>282</v>
      </c>
      <c r="F40" s="259" t="s">
        <v>283</v>
      </c>
      <c r="G40" s="323"/>
      <c r="H40" s="318"/>
    </row>
    <row r="41" spans="1:14" x14ac:dyDescent="0.2">
      <c r="A41" s="260" t="s">
        <v>45</v>
      </c>
      <c r="B41" s="261">
        <v>136.74757490000002</v>
      </c>
      <c r="C41" s="261">
        <v>82.607973909999998</v>
      </c>
      <c r="D41" s="261">
        <v>36.431038039999997</v>
      </c>
      <c r="E41" s="261">
        <v>35.854116089999998</v>
      </c>
      <c r="F41" s="261">
        <v>13.809333779999999</v>
      </c>
      <c r="G41" s="261">
        <v>4.4000000000000004</v>
      </c>
      <c r="H41" s="265">
        <v>309.85003671999999</v>
      </c>
    </row>
    <row r="42" spans="1:14" x14ac:dyDescent="0.2">
      <c r="A42" s="260" t="s">
        <v>46</v>
      </c>
      <c r="B42" s="261">
        <v>7.4856162400000006</v>
      </c>
      <c r="C42" s="261">
        <v>5.4679831600000002</v>
      </c>
      <c r="D42" s="261">
        <v>1.0818623999999999</v>
      </c>
      <c r="E42" s="261">
        <v>8.7167043399999997</v>
      </c>
      <c r="F42" s="261">
        <v>7.9384822100000001</v>
      </c>
      <c r="G42" s="261">
        <v>0</v>
      </c>
      <c r="H42" s="265">
        <v>30.790648350000001</v>
      </c>
    </row>
    <row r="43" spans="1:14" ht="13.5" thickBot="1" x14ac:dyDescent="0.25">
      <c r="A43" s="269" t="s">
        <v>31</v>
      </c>
      <c r="B43" s="270">
        <v>144.23319114000003</v>
      </c>
      <c r="C43" s="270">
        <v>88.075957070000001</v>
      </c>
      <c r="D43" s="270">
        <v>37.512900439999996</v>
      </c>
      <c r="E43" s="270">
        <v>44.570820429999998</v>
      </c>
      <c r="F43" s="270">
        <v>21.747815989999999</v>
      </c>
      <c r="G43" s="270">
        <v>4.4000000000000004</v>
      </c>
      <c r="H43" s="271">
        <v>340.64068507000002</v>
      </c>
    </row>
    <row r="44" spans="1:14" x14ac:dyDescent="0.2">
      <c r="A44" s="129"/>
      <c r="B44" s="130"/>
      <c r="C44" s="130"/>
      <c r="D44" s="130"/>
      <c r="E44" s="130"/>
      <c r="F44" s="130"/>
      <c r="G44" s="130"/>
      <c r="H44" s="130"/>
    </row>
    <row r="45" spans="1:14" ht="15" customHeight="1" x14ac:dyDescent="0.2">
      <c r="A45" s="272"/>
      <c r="B45" s="325" t="s">
        <v>274</v>
      </c>
      <c r="C45" s="326"/>
      <c r="D45" s="327"/>
      <c r="E45" s="273" t="s">
        <v>275</v>
      </c>
      <c r="F45" s="274" t="s">
        <v>276</v>
      </c>
      <c r="G45" s="322" t="s">
        <v>277</v>
      </c>
      <c r="H45" s="322" t="s">
        <v>31</v>
      </c>
      <c r="N45" s="45" t="s">
        <v>3</v>
      </c>
    </row>
    <row r="46" spans="1:14" ht="15" x14ac:dyDescent="0.2">
      <c r="A46" s="275" t="s">
        <v>285</v>
      </c>
      <c r="B46" s="276" t="s">
        <v>279</v>
      </c>
      <c r="C46" s="277" t="s">
        <v>280</v>
      </c>
      <c r="D46" s="276" t="s">
        <v>281</v>
      </c>
      <c r="E46" s="258" t="s">
        <v>282</v>
      </c>
      <c r="F46" s="259" t="s">
        <v>283</v>
      </c>
      <c r="G46" s="323"/>
      <c r="H46" s="323"/>
    </row>
    <row r="47" spans="1:14" x14ac:dyDescent="0.2">
      <c r="A47" s="278" t="s">
        <v>45</v>
      </c>
      <c r="B47" s="279">
        <v>505.3</v>
      </c>
      <c r="C47" s="267">
        <v>314</v>
      </c>
      <c r="D47" s="280">
        <v>152.4</v>
      </c>
      <c r="E47" s="268">
        <v>134.9</v>
      </c>
      <c r="F47" s="268">
        <v>60.9</v>
      </c>
      <c r="G47" s="268">
        <v>4.4000000000000004</v>
      </c>
      <c r="H47" s="281">
        <v>1171.9000000000001</v>
      </c>
    </row>
    <row r="48" spans="1:14" x14ac:dyDescent="0.2">
      <c r="A48" s="278" t="s">
        <v>46</v>
      </c>
      <c r="B48" s="266">
        <v>25.9</v>
      </c>
      <c r="C48" s="267">
        <v>20.5</v>
      </c>
      <c r="D48" s="268">
        <v>4.0999999999999996</v>
      </c>
      <c r="E48" s="268">
        <v>29.5</v>
      </c>
      <c r="F48" s="268">
        <v>31</v>
      </c>
      <c r="G48" s="268">
        <v>0</v>
      </c>
      <c r="H48" s="281">
        <v>111</v>
      </c>
    </row>
    <row r="49" spans="1:13" ht="13.5" thickBot="1" x14ac:dyDescent="0.25">
      <c r="A49" s="282" t="s">
        <v>31</v>
      </c>
      <c r="B49" s="283">
        <v>531.20000000000005</v>
      </c>
      <c r="C49" s="283">
        <v>334.6</v>
      </c>
      <c r="D49" s="283">
        <v>156.5</v>
      </c>
      <c r="E49" s="283">
        <v>164.3</v>
      </c>
      <c r="F49" s="283">
        <v>91.800000000000011</v>
      </c>
      <c r="G49" s="283">
        <v>4.4000000000000004</v>
      </c>
      <c r="H49" s="284">
        <v>1282.9000000000001</v>
      </c>
    </row>
    <row r="50" spans="1:13" x14ac:dyDescent="0.2">
      <c r="A50" s="127"/>
      <c r="B50" s="128"/>
      <c r="C50" s="128"/>
      <c r="D50" s="128"/>
      <c r="E50" s="128"/>
      <c r="F50" s="128"/>
      <c r="G50" s="128"/>
      <c r="H50" s="128"/>
    </row>
    <row r="51" spans="1:13" x14ac:dyDescent="0.2">
      <c r="A51" s="131"/>
      <c r="B51" s="132"/>
      <c r="C51" s="132"/>
      <c r="D51" s="132"/>
      <c r="E51" s="132"/>
      <c r="F51" s="132"/>
      <c r="G51" s="132"/>
      <c r="H51" s="132"/>
    </row>
    <row r="52" spans="1:13" x14ac:dyDescent="0.2">
      <c r="A52" s="133"/>
      <c r="B52" s="134"/>
      <c r="C52" s="134"/>
      <c r="D52" s="134"/>
      <c r="E52" s="134"/>
      <c r="F52" s="134"/>
      <c r="G52" s="134"/>
      <c r="H52" s="134"/>
    </row>
    <row r="53" spans="1:13" ht="15.75" x14ac:dyDescent="0.2">
      <c r="A53" s="231" t="s">
        <v>208</v>
      </c>
      <c r="B53" s="134"/>
      <c r="C53" s="134"/>
      <c r="D53" s="134"/>
      <c r="E53" s="134"/>
      <c r="F53" s="134"/>
      <c r="G53" s="134"/>
      <c r="H53" s="134"/>
    </row>
    <row r="54" spans="1:13" x14ac:dyDescent="0.2">
      <c r="A54" s="131"/>
      <c r="B54" s="132"/>
      <c r="C54" s="132"/>
      <c r="D54" s="132"/>
      <c r="E54" s="132"/>
      <c r="F54" s="132"/>
      <c r="G54" s="132"/>
      <c r="H54" s="132"/>
    </row>
    <row r="55" spans="1:13" ht="15" x14ac:dyDescent="0.2">
      <c r="A55" s="216" t="s">
        <v>25</v>
      </c>
      <c r="B55" s="217"/>
      <c r="C55" s="217"/>
      <c r="D55" s="217"/>
      <c r="E55" s="217"/>
      <c r="F55" s="217"/>
      <c r="G55" s="217"/>
      <c r="H55" s="217"/>
      <c r="M55" s="45" t="s">
        <v>3</v>
      </c>
    </row>
    <row r="56" spans="1:13" ht="15" x14ac:dyDescent="0.2">
      <c r="A56" s="218"/>
      <c r="B56" s="217"/>
      <c r="C56" s="219"/>
      <c r="D56" s="219"/>
      <c r="E56" s="219"/>
      <c r="F56" s="219"/>
      <c r="G56" s="219"/>
      <c r="H56" s="219"/>
    </row>
    <row r="57" spans="1:13" ht="15" customHeight="1" x14ac:dyDescent="0.2">
      <c r="A57" s="285"/>
      <c r="B57" s="325" t="s">
        <v>274</v>
      </c>
      <c r="C57" s="326"/>
      <c r="D57" s="327"/>
      <c r="E57" s="273" t="s">
        <v>275</v>
      </c>
      <c r="F57" s="274" t="s">
        <v>276</v>
      </c>
      <c r="G57" s="322" t="s">
        <v>277</v>
      </c>
      <c r="H57" s="322" t="s">
        <v>31</v>
      </c>
    </row>
    <row r="58" spans="1:13" ht="15" x14ac:dyDescent="0.2">
      <c r="A58" s="275" t="s">
        <v>286</v>
      </c>
      <c r="B58" s="276" t="s">
        <v>279</v>
      </c>
      <c r="C58" s="277" t="s">
        <v>280</v>
      </c>
      <c r="D58" s="276" t="s">
        <v>281</v>
      </c>
      <c r="E58" s="258" t="s">
        <v>282</v>
      </c>
      <c r="F58" s="259" t="s">
        <v>283</v>
      </c>
      <c r="G58" s="323"/>
      <c r="H58" s="323"/>
    </row>
    <row r="59" spans="1:13" x14ac:dyDescent="0.2">
      <c r="A59" s="278" t="s">
        <v>29</v>
      </c>
      <c r="B59" s="266">
        <v>2990.7342335691187</v>
      </c>
      <c r="C59" s="267">
        <v>2420.539368310363</v>
      </c>
      <c r="D59" s="268">
        <v>1381.859828141301</v>
      </c>
      <c r="E59" s="286">
        <v>694</v>
      </c>
      <c r="F59" s="268">
        <v>554.70000000000005</v>
      </c>
      <c r="G59" s="268">
        <v>0</v>
      </c>
      <c r="H59" s="281">
        <v>8041.8334300207835</v>
      </c>
    </row>
    <row r="60" spans="1:13" ht="13.5" thickBot="1" x14ac:dyDescent="0.25">
      <c r="A60" s="287" t="s">
        <v>31</v>
      </c>
      <c r="B60" s="283">
        <v>2990.7342335691187</v>
      </c>
      <c r="C60" s="283">
        <v>2420.539368310363</v>
      </c>
      <c r="D60" s="283">
        <v>1381.859828141301</v>
      </c>
      <c r="E60" s="283">
        <v>694</v>
      </c>
      <c r="F60" s="283">
        <v>554.70000000000005</v>
      </c>
      <c r="G60" s="283">
        <v>0</v>
      </c>
      <c r="H60" s="284">
        <v>8041.8334300207835</v>
      </c>
    </row>
    <row r="61" spans="1:13" x14ac:dyDescent="0.2">
      <c r="A61" s="127"/>
      <c r="B61" s="128"/>
      <c r="C61" s="128"/>
      <c r="D61" s="128"/>
      <c r="E61" s="128"/>
      <c r="F61" s="128"/>
      <c r="G61" s="128"/>
      <c r="H61" s="128"/>
    </row>
    <row r="62" spans="1:13" ht="15" customHeight="1" x14ac:dyDescent="0.2">
      <c r="A62" s="288"/>
      <c r="B62" s="319" t="s">
        <v>274</v>
      </c>
      <c r="C62" s="320"/>
      <c r="D62" s="321"/>
      <c r="E62" s="253" t="s">
        <v>275</v>
      </c>
      <c r="F62" s="254" t="s">
        <v>276</v>
      </c>
      <c r="G62" s="322" t="s">
        <v>277</v>
      </c>
      <c r="H62" s="317" t="s">
        <v>31</v>
      </c>
    </row>
    <row r="63" spans="1:13" ht="15" x14ac:dyDescent="0.2">
      <c r="A63" s="289" t="s">
        <v>287</v>
      </c>
      <c r="B63" s="256" t="s">
        <v>279</v>
      </c>
      <c r="C63" s="257" t="s">
        <v>280</v>
      </c>
      <c r="D63" s="256" t="s">
        <v>281</v>
      </c>
      <c r="E63" s="258" t="s">
        <v>282</v>
      </c>
      <c r="F63" s="259" t="s">
        <v>283</v>
      </c>
      <c r="G63" s="323"/>
      <c r="H63" s="318"/>
    </row>
    <row r="64" spans="1:13" x14ac:dyDescent="0.2">
      <c r="A64" s="290" t="s">
        <v>29</v>
      </c>
      <c r="B64" s="266">
        <v>3575.5833373029382</v>
      </c>
      <c r="C64" s="267">
        <v>2785.213454848476</v>
      </c>
      <c r="D64" s="268">
        <v>1159.552795937105</v>
      </c>
      <c r="E64" s="286">
        <v>768.8</v>
      </c>
      <c r="F64" s="264">
        <v>532.29999999999995</v>
      </c>
      <c r="G64" s="264">
        <v>0</v>
      </c>
      <c r="H64" s="265">
        <v>8821.449588088517</v>
      </c>
    </row>
    <row r="65" spans="1:12" ht="13.5" thickBot="1" x14ac:dyDescent="0.25">
      <c r="A65" s="291" t="s">
        <v>31</v>
      </c>
      <c r="B65" s="270">
        <v>3575.5833373029382</v>
      </c>
      <c r="C65" s="270">
        <v>2785.213454848476</v>
      </c>
      <c r="D65" s="270">
        <v>1159.552795937105</v>
      </c>
      <c r="E65" s="270">
        <v>768.8</v>
      </c>
      <c r="F65" s="270">
        <v>532.29999999999995</v>
      </c>
      <c r="G65" s="270">
        <v>0</v>
      </c>
      <c r="H65" s="271">
        <v>8821.449588088517</v>
      </c>
    </row>
    <row r="66" spans="1:12" x14ac:dyDescent="0.2">
      <c r="A66" s="292"/>
      <c r="B66" s="293"/>
      <c r="C66" s="294"/>
      <c r="D66" s="294"/>
      <c r="E66" s="294"/>
      <c r="F66" s="294"/>
      <c r="G66" s="294"/>
      <c r="H66" s="294"/>
    </row>
    <row r="67" spans="1:12" ht="15" customHeight="1" x14ac:dyDescent="0.2">
      <c r="A67" s="288"/>
      <c r="B67" s="319" t="s">
        <v>274</v>
      </c>
      <c r="C67" s="320"/>
      <c r="D67" s="321"/>
      <c r="E67" s="253" t="s">
        <v>275</v>
      </c>
      <c r="F67" s="254" t="s">
        <v>276</v>
      </c>
      <c r="G67" s="322" t="s">
        <v>277</v>
      </c>
      <c r="H67" s="317" t="s">
        <v>31</v>
      </c>
      <c r="I67" s="294"/>
    </row>
    <row r="68" spans="1:12" ht="15" x14ac:dyDescent="0.2">
      <c r="A68" s="255" t="s">
        <v>259</v>
      </c>
      <c r="B68" s="256" t="s">
        <v>279</v>
      </c>
      <c r="C68" s="257" t="s">
        <v>280</v>
      </c>
      <c r="D68" s="256" t="s">
        <v>281</v>
      </c>
      <c r="E68" s="258" t="s">
        <v>282</v>
      </c>
      <c r="F68" s="259" t="s">
        <v>283</v>
      </c>
      <c r="G68" s="323"/>
      <c r="H68" s="318"/>
      <c r="I68" s="294"/>
    </row>
    <row r="69" spans="1:12" x14ac:dyDescent="0.2">
      <c r="A69" s="260" t="s">
        <v>29</v>
      </c>
      <c r="B69" s="266">
        <v>3168.8887686646785</v>
      </c>
      <c r="C69" s="267">
        <v>2484.2486722428298</v>
      </c>
      <c r="D69" s="268">
        <v>1402.0875015739839</v>
      </c>
      <c r="E69" s="286">
        <v>728.73245562582645</v>
      </c>
      <c r="F69" s="264">
        <v>577.18817351268217</v>
      </c>
      <c r="G69" s="264">
        <v>0</v>
      </c>
      <c r="H69" s="265">
        <v>8361.245571620002</v>
      </c>
      <c r="I69" s="294"/>
    </row>
    <row r="70" spans="1:12" ht="13.5" thickBot="1" x14ac:dyDescent="0.25">
      <c r="A70" s="269" t="s">
        <v>31</v>
      </c>
      <c r="B70" s="270">
        <v>3168.8887686646785</v>
      </c>
      <c r="C70" s="270">
        <v>2484.2486722428298</v>
      </c>
      <c r="D70" s="270">
        <v>1402.0875015739839</v>
      </c>
      <c r="E70" s="270">
        <v>728.73245562582645</v>
      </c>
      <c r="F70" s="270">
        <v>577.18817351268217</v>
      </c>
      <c r="G70" s="270">
        <v>0</v>
      </c>
      <c r="H70" s="271">
        <v>8361.245571620002</v>
      </c>
      <c r="I70" s="294"/>
    </row>
    <row r="71" spans="1:12" x14ac:dyDescent="0.2">
      <c r="A71" s="294"/>
      <c r="B71" s="294"/>
      <c r="C71" s="294"/>
      <c r="D71" s="294"/>
      <c r="E71" s="294"/>
      <c r="F71" s="294"/>
      <c r="G71" s="294"/>
      <c r="H71" s="294"/>
      <c r="I71" s="294"/>
    </row>
    <row r="72" spans="1:12" x14ac:dyDescent="0.2">
      <c r="A72" s="294"/>
      <c r="B72" s="294"/>
      <c r="C72" s="294"/>
      <c r="D72" s="294"/>
      <c r="E72" s="294"/>
      <c r="F72" s="294"/>
      <c r="G72" s="294"/>
      <c r="H72" s="294"/>
      <c r="I72" s="294"/>
      <c r="L72" s="45" t="s">
        <v>3</v>
      </c>
    </row>
    <row r="73" spans="1:12" ht="15.75" x14ac:dyDescent="0.2">
      <c r="A73" s="229" t="s">
        <v>209</v>
      </c>
      <c r="B73" s="130"/>
      <c r="C73" s="130"/>
      <c r="D73" s="130"/>
      <c r="E73" s="130"/>
      <c r="F73" s="130"/>
      <c r="G73" s="130"/>
      <c r="H73" s="130"/>
    </row>
    <row r="74" spans="1:12" x14ac:dyDescent="0.2">
      <c r="A74" s="129"/>
      <c r="B74" s="130"/>
      <c r="C74" s="130"/>
      <c r="D74" s="130"/>
      <c r="E74" s="130"/>
      <c r="F74" s="130"/>
      <c r="G74" s="130"/>
      <c r="H74" s="130"/>
    </row>
    <row r="75" spans="1:12" ht="15" x14ac:dyDescent="0.2">
      <c r="A75" s="135" t="s">
        <v>25</v>
      </c>
      <c r="B75" s="136"/>
      <c r="C75" s="136"/>
      <c r="D75" s="136"/>
      <c r="E75" s="136"/>
      <c r="F75" s="136"/>
      <c r="G75" s="136"/>
      <c r="H75" s="136"/>
    </row>
    <row r="76" spans="1:12" x14ac:dyDescent="0.2">
      <c r="A76" s="127"/>
      <c r="B76" s="128"/>
      <c r="C76" s="128"/>
      <c r="D76" s="128"/>
      <c r="E76" s="128"/>
      <c r="F76" s="128"/>
      <c r="G76" s="128"/>
      <c r="H76" s="230"/>
    </row>
    <row r="77" spans="1:12" ht="15" customHeight="1" x14ac:dyDescent="0.2">
      <c r="A77" s="285"/>
      <c r="B77" s="325" t="s">
        <v>274</v>
      </c>
      <c r="C77" s="326"/>
      <c r="D77" s="327"/>
      <c r="E77" s="273" t="s">
        <v>275</v>
      </c>
      <c r="F77" s="274" t="s">
        <v>276</v>
      </c>
      <c r="G77" s="322" t="s">
        <v>277</v>
      </c>
      <c r="H77" s="322" t="s">
        <v>31</v>
      </c>
    </row>
    <row r="78" spans="1:12" ht="15" x14ac:dyDescent="0.2">
      <c r="A78" s="275" t="s">
        <v>288</v>
      </c>
      <c r="B78" s="276" t="s">
        <v>279</v>
      </c>
      <c r="C78" s="277" t="s">
        <v>280</v>
      </c>
      <c r="D78" s="276" t="s">
        <v>281</v>
      </c>
      <c r="E78" s="258" t="s">
        <v>282</v>
      </c>
      <c r="F78" s="259" t="s">
        <v>283</v>
      </c>
      <c r="G78" s="323"/>
      <c r="H78" s="323"/>
    </row>
    <row r="79" spans="1:12" x14ac:dyDescent="0.2">
      <c r="A79" s="278" t="s">
        <v>28</v>
      </c>
      <c r="B79" s="266">
        <v>367.06864447088134</v>
      </c>
      <c r="C79" s="267">
        <v>392.33780384963728</v>
      </c>
      <c r="D79" s="268">
        <v>248.7145907486991</v>
      </c>
      <c r="E79" s="286">
        <v>99.870813080078506</v>
      </c>
      <c r="F79" s="268">
        <v>49.301407210704376</v>
      </c>
      <c r="G79" s="268">
        <v>0</v>
      </c>
      <c r="H79" s="281">
        <v>1157.2932593600005</v>
      </c>
    </row>
    <row r="80" spans="1:12" ht="13.5" thickBot="1" x14ac:dyDescent="0.25">
      <c r="A80" s="287" t="s">
        <v>31</v>
      </c>
      <c r="B80" s="283">
        <v>367.06864447088134</v>
      </c>
      <c r="C80" s="283">
        <v>392.33780384963728</v>
      </c>
      <c r="D80" s="283">
        <v>248.7145907486991</v>
      </c>
      <c r="E80" s="283">
        <v>99.870813080078506</v>
      </c>
      <c r="F80" s="283">
        <v>49.301407210704376</v>
      </c>
      <c r="G80" s="283">
        <v>0</v>
      </c>
      <c r="H80" s="284">
        <v>1157.2932593600005</v>
      </c>
    </row>
    <row r="81" spans="1:12" x14ac:dyDescent="0.2">
      <c r="A81" s="295"/>
      <c r="B81" s="296"/>
      <c r="C81" s="296"/>
      <c r="D81" s="296"/>
      <c r="E81" s="297"/>
      <c r="F81" s="297"/>
      <c r="G81" s="297"/>
      <c r="H81" s="297"/>
    </row>
    <row r="82" spans="1:12" ht="15" x14ac:dyDescent="0.2">
      <c r="A82" s="288"/>
      <c r="B82" s="319" t="s">
        <v>274</v>
      </c>
      <c r="C82" s="320"/>
      <c r="D82" s="321"/>
      <c r="E82" s="253" t="s">
        <v>275</v>
      </c>
      <c r="F82" s="254" t="s">
        <v>276</v>
      </c>
      <c r="G82" s="322" t="s">
        <v>277</v>
      </c>
      <c r="H82" s="317" t="s">
        <v>31</v>
      </c>
    </row>
    <row r="83" spans="1:12" ht="15" x14ac:dyDescent="0.2">
      <c r="A83" s="275" t="s">
        <v>289</v>
      </c>
      <c r="B83" s="256" t="s">
        <v>279</v>
      </c>
      <c r="C83" s="257" t="s">
        <v>280</v>
      </c>
      <c r="D83" s="256" t="s">
        <v>281</v>
      </c>
      <c r="E83" s="258" t="s">
        <v>282</v>
      </c>
      <c r="F83" s="259" t="s">
        <v>283</v>
      </c>
      <c r="G83" s="323"/>
      <c r="H83" s="318"/>
    </row>
    <row r="84" spans="1:12" x14ac:dyDescent="0.2">
      <c r="A84" s="260" t="s">
        <v>28</v>
      </c>
      <c r="B84" s="266">
        <v>326.79170314706204</v>
      </c>
      <c r="C84" s="267">
        <v>440.27970532152341</v>
      </c>
      <c r="D84" s="268">
        <v>138.71251217289526</v>
      </c>
      <c r="E84" s="286">
        <v>70.205997322240805</v>
      </c>
      <c r="F84" s="264">
        <v>36.66677753311555</v>
      </c>
      <c r="G84" s="264">
        <v>0</v>
      </c>
      <c r="H84" s="265">
        <v>1012.6566954968371</v>
      </c>
    </row>
    <row r="85" spans="1:12" ht="13.5" thickBot="1" x14ac:dyDescent="0.25">
      <c r="A85" s="287" t="s">
        <v>31</v>
      </c>
      <c r="B85" s="283">
        <v>326.79170314706204</v>
      </c>
      <c r="C85" s="283">
        <v>440.27970532152341</v>
      </c>
      <c r="D85" s="283">
        <v>138.71251217289526</v>
      </c>
      <c r="E85" s="283">
        <v>70.205997322240805</v>
      </c>
      <c r="F85" s="283">
        <v>36.66677753311555</v>
      </c>
      <c r="G85" s="283">
        <v>0</v>
      </c>
      <c r="H85" s="284">
        <v>1012.6566954968371</v>
      </c>
    </row>
    <row r="86" spans="1:12" ht="15" customHeight="1" x14ac:dyDescent="0.2">
      <c r="A86" s="298"/>
      <c r="B86" s="219"/>
      <c r="C86" s="219"/>
      <c r="D86" s="219"/>
      <c r="E86" s="219"/>
      <c r="F86" s="219"/>
      <c r="G86" s="219"/>
      <c r="H86" s="219"/>
    </row>
    <row r="87" spans="1:12" ht="15" x14ac:dyDescent="0.2">
      <c r="A87" s="252"/>
      <c r="B87" s="319" t="s">
        <v>274</v>
      </c>
      <c r="C87" s="320"/>
      <c r="D87" s="321"/>
      <c r="E87" s="253" t="s">
        <v>275</v>
      </c>
      <c r="F87" s="254" t="s">
        <v>276</v>
      </c>
      <c r="G87" s="322" t="s">
        <v>277</v>
      </c>
      <c r="H87" s="317" t="s">
        <v>31</v>
      </c>
    </row>
    <row r="88" spans="1:12" ht="15" x14ac:dyDescent="0.2">
      <c r="A88" s="275" t="s">
        <v>260</v>
      </c>
      <c r="B88" s="256" t="s">
        <v>279</v>
      </c>
      <c r="C88" s="257" t="s">
        <v>280</v>
      </c>
      <c r="D88" s="256" t="s">
        <v>281</v>
      </c>
      <c r="E88" s="258" t="s">
        <v>282</v>
      </c>
      <c r="F88" s="259" t="s">
        <v>283</v>
      </c>
      <c r="G88" s="323"/>
      <c r="H88" s="318"/>
    </row>
    <row r="89" spans="1:12" x14ac:dyDescent="0.2">
      <c r="A89" s="260" t="s">
        <v>28</v>
      </c>
      <c r="B89" s="266">
        <v>332.99970677532201</v>
      </c>
      <c r="C89" s="267">
        <v>409.46219277717051</v>
      </c>
      <c r="D89" s="268">
        <v>248.57134153601621</v>
      </c>
      <c r="E89" s="286">
        <v>104.37234492417358</v>
      </c>
      <c r="F89" s="264">
        <v>50.378532357317866</v>
      </c>
      <c r="G89" s="264">
        <v>0</v>
      </c>
      <c r="H89" s="265">
        <v>1145.7841183700002</v>
      </c>
    </row>
    <row r="90" spans="1:12" ht="13.5" thickBot="1" x14ac:dyDescent="0.25">
      <c r="A90" s="269" t="s">
        <v>31</v>
      </c>
      <c r="B90" s="270">
        <v>332.99970677532201</v>
      </c>
      <c r="C90" s="270">
        <v>409.46219277717051</v>
      </c>
      <c r="D90" s="270">
        <v>248.57134153601621</v>
      </c>
      <c r="E90" s="270">
        <v>104.37234492417358</v>
      </c>
      <c r="F90" s="270">
        <v>50.378532357317866</v>
      </c>
      <c r="G90" s="270">
        <v>0</v>
      </c>
      <c r="H90" s="271">
        <v>1145.7841183700002</v>
      </c>
    </row>
    <row r="91" spans="1:12" ht="15" x14ac:dyDescent="0.2">
      <c r="A91" s="72"/>
      <c r="B91" s="52"/>
      <c r="C91" s="52"/>
      <c r="D91" s="52"/>
      <c r="E91" s="52"/>
      <c r="F91" s="52"/>
      <c r="G91" s="52"/>
      <c r="H91" s="52"/>
      <c r="L91" s="45" t="s">
        <v>3</v>
      </c>
    </row>
    <row r="92" spans="1:12" x14ac:dyDescent="0.2">
      <c r="A92" s="138" t="s">
        <v>210</v>
      </c>
      <c r="B92" s="100"/>
      <c r="C92" s="100"/>
      <c r="D92" s="100"/>
      <c r="E92" s="100"/>
      <c r="F92" s="100"/>
      <c r="G92" s="100"/>
      <c r="H92" s="100"/>
    </row>
    <row r="93" spans="1:12" x14ac:dyDescent="0.2">
      <c r="B93" s="139"/>
      <c r="C93" s="139"/>
      <c r="D93" s="139"/>
      <c r="E93" s="139"/>
      <c r="F93" s="139"/>
      <c r="G93" s="140"/>
      <c r="H93" s="139"/>
    </row>
    <row r="94" spans="1:12" ht="15" x14ac:dyDescent="0.2">
      <c r="A94" s="65" t="s">
        <v>25</v>
      </c>
      <c r="B94" s="65"/>
      <c r="C94" s="65"/>
      <c r="D94" s="65"/>
      <c r="E94" s="51" t="s">
        <v>32</v>
      </c>
      <c r="F94" s="51" t="s">
        <v>33</v>
      </c>
      <c r="G94" s="51" t="s">
        <v>34</v>
      </c>
      <c r="H94" s="51" t="s">
        <v>31</v>
      </c>
    </row>
    <row r="95" spans="1:12" x14ac:dyDescent="0.2">
      <c r="A95" s="48"/>
      <c r="E95" s="100"/>
      <c r="F95" s="100"/>
      <c r="G95" s="100"/>
      <c r="H95" s="100"/>
    </row>
    <row r="96" spans="1:12" x14ac:dyDescent="0.2">
      <c r="A96" s="141" t="s">
        <v>290</v>
      </c>
      <c r="B96" s="141"/>
      <c r="C96" s="141"/>
      <c r="D96" s="141"/>
      <c r="E96" s="141">
        <v>6540.3246005310284</v>
      </c>
      <c r="F96" s="141">
        <v>927.37963552083932</v>
      </c>
      <c r="G96" s="141">
        <v>2039.2480540735021</v>
      </c>
      <c r="H96" s="141">
        <v>9506.8522901253691</v>
      </c>
    </row>
    <row r="97" spans="1:8" x14ac:dyDescent="0.2">
      <c r="A97" s="142" t="s">
        <v>269</v>
      </c>
      <c r="E97" s="143"/>
      <c r="F97" s="143"/>
      <c r="G97" s="143"/>
      <c r="H97" s="143"/>
    </row>
    <row r="98" spans="1:8" x14ac:dyDescent="0.2">
      <c r="A98" s="144" t="s">
        <v>35</v>
      </c>
      <c r="E98" s="145">
        <v>-307.020545535591</v>
      </c>
      <c r="F98" s="145">
        <v>307.020545535591</v>
      </c>
      <c r="G98" s="145">
        <v>0</v>
      </c>
      <c r="H98" s="146">
        <v>0</v>
      </c>
    </row>
    <row r="99" spans="1:8" x14ac:dyDescent="0.2">
      <c r="A99" s="144" t="s">
        <v>36</v>
      </c>
      <c r="E99" s="145">
        <v>-165.262129259907</v>
      </c>
      <c r="F99" s="145">
        <v>0</v>
      </c>
      <c r="G99" s="145">
        <v>165.262129259907</v>
      </c>
      <c r="H99" s="146">
        <v>0</v>
      </c>
    </row>
    <row r="100" spans="1:8" x14ac:dyDescent="0.2">
      <c r="A100" s="144" t="s">
        <v>37</v>
      </c>
      <c r="E100" s="145">
        <v>0</v>
      </c>
      <c r="F100" s="145">
        <v>-325.575106228126</v>
      </c>
      <c r="G100" s="145">
        <v>325.575106228126</v>
      </c>
      <c r="H100" s="146">
        <v>0</v>
      </c>
    </row>
    <row r="101" spans="1:8" x14ac:dyDescent="0.2">
      <c r="A101" s="144" t="s">
        <v>38</v>
      </c>
      <c r="E101" s="145">
        <v>0</v>
      </c>
      <c r="F101" s="145">
        <v>3.4803424513349999</v>
      </c>
      <c r="G101" s="145">
        <v>-3.4803424513349999</v>
      </c>
      <c r="H101" s="146">
        <v>0</v>
      </c>
    </row>
    <row r="102" spans="1:8" x14ac:dyDescent="0.2">
      <c r="A102" s="147" t="s">
        <v>39</v>
      </c>
      <c r="E102" s="145">
        <v>150.45746326497698</v>
      </c>
      <c r="F102" s="145">
        <v>-150.45746326497698</v>
      </c>
      <c r="G102" s="145">
        <v>0</v>
      </c>
      <c r="H102" s="146">
        <v>0</v>
      </c>
    </row>
    <row r="103" spans="1:8" x14ac:dyDescent="0.2">
      <c r="A103" s="93" t="s">
        <v>40</v>
      </c>
      <c r="E103" s="145">
        <v>1.9645560328759999</v>
      </c>
      <c r="F103" s="145">
        <v>0</v>
      </c>
      <c r="G103" s="145">
        <v>-1.9645560328759999</v>
      </c>
      <c r="H103" s="146">
        <v>0</v>
      </c>
    </row>
    <row r="104" spans="1:8" x14ac:dyDescent="0.2">
      <c r="A104" s="93" t="s">
        <v>41</v>
      </c>
      <c r="E104" s="145">
        <v>1005.3816171011867</v>
      </c>
      <c r="F104" s="145">
        <v>86.956017716540231</v>
      </c>
      <c r="G104" s="145">
        <v>23.508722234426806</v>
      </c>
      <c r="H104" s="146">
        <v>1115.8463570521537</v>
      </c>
    </row>
    <row r="105" spans="1:8" x14ac:dyDescent="0.2">
      <c r="A105" s="93" t="s">
        <v>42</v>
      </c>
      <c r="E105" s="145">
        <v>-1019.8783199330793</v>
      </c>
      <c r="F105" s="145">
        <v>-92.553789206768556</v>
      </c>
      <c r="G105" s="145">
        <v>-311.21032524767327</v>
      </c>
      <c r="H105" s="146">
        <v>-1423.642434387521</v>
      </c>
    </row>
    <row r="106" spans="1:8" ht="13.5" thickBot="1" x14ac:dyDescent="0.25">
      <c r="A106" s="148" t="s">
        <v>291</v>
      </c>
      <c r="B106" s="148"/>
      <c r="C106" s="148"/>
      <c r="D106" s="148"/>
      <c r="E106" s="149">
        <v>6205.9672422014919</v>
      </c>
      <c r="F106" s="149">
        <v>756.25018252443397</v>
      </c>
      <c r="G106" s="149">
        <v>2236.9387880640779</v>
      </c>
      <c r="H106" s="149">
        <v>9199.056212790003</v>
      </c>
    </row>
    <row r="107" spans="1:8" x14ac:dyDescent="0.2">
      <c r="A107" s="308" t="s">
        <v>292</v>
      </c>
      <c r="B107" s="308"/>
      <c r="C107" s="308"/>
      <c r="D107" s="308"/>
      <c r="E107" s="309">
        <v>-8.8668323457180005</v>
      </c>
      <c r="F107" s="309">
        <v>-166.23792894007298</v>
      </c>
      <c r="G107" s="309">
        <v>175.10476128579097</v>
      </c>
      <c r="H107" s="309">
        <v>0</v>
      </c>
    </row>
    <row r="108" spans="1:8" x14ac:dyDescent="0.2">
      <c r="E108" s="139"/>
      <c r="F108" s="139"/>
      <c r="G108" s="139"/>
      <c r="H108" s="139"/>
    </row>
    <row r="109" spans="1:8" ht="15" x14ac:dyDescent="0.2">
      <c r="A109" s="65" t="s">
        <v>25</v>
      </c>
      <c r="B109" s="65"/>
      <c r="C109" s="65"/>
      <c r="D109" s="65"/>
      <c r="E109" s="51" t="s">
        <v>32</v>
      </c>
      <c r="F109" s="51" t="s">
        <v>33</v>
      </c>
      <c r="G109" s="51" t="s">
        <v>34</v>
      </c>
      <c r="H109" s="51" t="s">
        <v>31</v>
      </c>
    </row>
    <row r="110" spans="1:8" x14ac:dyDescent="0.2">
      <c r="A110" s="48"/>
      <c r="B110" s="48"/>
      <c r="C110" s="48"/>
      <c r="D110" s="48"/>
      <c r="E110" s="100"/>
      <c r="F110" s="100"/>
      <c r="G110" s="100"/>
      <c r="H110" s="100"/>
    </row>
    <row r="111" spans="1:8" x14ac:dyDescent="0.2">
      <c r="A111" s="150" t="s">
        <v>211</v>
      </c>
      <c r="B111" s="150"/>
      <c r="C111" s="150"/>
      <c r="D111" s="150"/>
      <c r="E111" s="150">
        <v>6840.7997514450872</v>
      </c>
      <c r="F111" s="150">
        <v>1180.2048039734852</v>
      </c>
      <c r="G111" s="150">
        <v>1284.8959558014285</v>
      </c>
      <c r="H111" s="150">
        <v>9305.9005112200011</v>
      </c>
    </row>
    <row r="112" spans="1:8" x14ac:dyDescent="0.2">
      <c r="A112" s="151" t="s">
        <v>270</v>
      </c>
      <c r="B112" s="151"/>
      <c r="C112" s="151"/>
      <c r="D112" s="151"/>
      <c r="E112" s="152"/>
      <c r="F112" s="152"/>
      <c r="G112" s="152"/>
      <c r="H112" s="152"/>
    </row>
    <row r="113" spans="1:8" x14ac:dyDescent="0.2">
      <c r="A113" s="71" t="s">
        <v>35</v>
      </c>
      <c r="B113" s="71"/>
      <c r="C113" s="71"/>
      <c r="D113" s="71"/>
      <c r="E113" s="153">
        <v>-455.38837857008997</v>
      </c>
      <c r="F113" s="153">
        <v>455.38837857008997</v>
      </c>
      <c r="G113" s="153">
        <v>0</v>
      </c>
      <c r="H113" s="153">
        <v>0</v>
      </c>
    </row>
    <row r="114" spans="1:8" x14ac:dyDescent="0.2">
      <c r="A114" s="71" t="s">
        <v>36</v>
      </c>
      <c r="B114" s="71"/>
      <c r="C114" s="71"/>
      <c r="D114" s="71"/>
      <c r="E114" s="153">
        <v>-166.11883005045701</v>
      </c>
      <c r="F114" s="153">
        <v>0</v>
      </c>
      <c r="G114" s="153">
        <v>166.11883005045701</v>
      </c>
      <c r="H114" s="153">
        <v>0</v>
      </c>
    </row>
    <row r="115" spans="1:8" x14ac:dyDescent="0.2">
      <c r="A115" s="71" t="s">
        <v>37</v>
      </c>
      <c r="B115" s="71"/>
      <c r="C115" s="71"/>
      <c r="D115" s="71"/>
      <c r="E115" s="153">
        <v>0</v>
      </c>
      <c r="F115" s="153">
        <v>-281.81294011617894</v>
      </c>
      <c r="G115" s="153">
        <v>281.81294011617894</v>
      </c>
      <c r="H115" s="153">
        <v>0</v>
      </c>
    </row>
    <row r="116" spans="1:8" x14ac:dyDescent="0.2">
      <c r="A116" s="71" t="s">
        <v>38</v>
      </c>
      <c r="B116" s="71"/>
      <c r="C116" s="71"/>
      <c r="D116" s="71"/>
      <c r="E116" s="153">
        <v>0</v>
      </c>
      <c r="F116" s="153">
        <v>3.5782661635702397</v>
      </c>
      <c r="G116" s="153">
        <v>-3.5782661635702397</v>
      </c>
      <c r="H116" s="153">
        <v>0</v>
      </c>
    </row>
    <row r="117" spans="1:8" x14ac:dyDescent="0.2">
      <c r="A117" s="107" t="s">
        <v>39</v>
      </c>
      <c r="B117" s="107"/>
      <c r="C117" s="107"/>
      <c r="D117" s="107"/>
      <c r="E117" s="153">
        <v>252</v>
      </c>
      <c r="F117" s="153">
        <v>-251.97529391944897</v>
      </c>
      <c r="G117" s="153">
        <v>0</v>
      </c>
      <c r="H117" s="153">
        <v>2.4706080551027298E-2</v>
      </c>
    </row>
    <row r="118" spans="1:8" x14ac:dyDescent="0.2">
      <c r="A118" s="45" t="s">
        <v>40</v>
      </c>
      <c r="E118" s="153">
        <v>2.4</v>
      </c>
      <c r="F118" s="153">
        <v>0</v>
      </c>
      <c r="G118" s="153">
        <v>-2.4109521791119999</v>
      </c>
      <c r="H118" s="153">
        <v>-1.0952179111999971E-2</v>
      </c>
    </row>
    <row r="119" spans="1:8" x14ac:dyDescent="0.2">
      <c r="A119" s="45" t="s">
        <v>41</v>
      </c>
      <c r="E119" s="153">
        <v>1133.8</v>
      </c>
      <c r="F119" s="153">
        <v>108.47246588593589</v>
      </c>
      <c r="G119" s="153">
        <v>106.94475757396705</v>
      </c>
      <c r="H119" s="153">
        <v>1349.3172234599028</v>
      </c>
    </row>
    <row r="120" spans="1:8" x14ac:dyDescent="0.2">
      <c r="A120" s="45" t="s">
        <v>42</v>
      </c>
      <c r="E120" s="153">
        <v>-600.9</v>
      </c>
      <c r="F120" s="153">
        <v>-58.639285226389759</v>
      </c>
      <c r="G120" s="153">
        <v>-161.6434662663666</v>
      </c>
      <c r="H120" s="153">
        <v>-821.18275149275632</v>
      </c>
    </row>
    <row r="121" spans="1:8" ht="13.5" thickBot="1" x14ac:dyDescent="0.25">
      <c r="A121" s="61" t="s">
        <v>293</v>
      </c>
      <c r="B121" s="61"/>
      <c r="C121" s="61"/>
      <c r="D121" s="61"/>
      <c r="E121" s="154">
        <v>7006.6925428245404</v>
      </c>
      <c r="F121" s="154">
        <v>1155.2163953310637</v>
      </c>
      <c r="G121" s="154">
        <v>1672.1397989329826</v>
      </c>
      <c r="H121" s="154">
        <v>9834.0487370885858</v>
      </c>
    </row>
    <row r="122" spans="1:8" x14ac:dyDescent="0.2">
      <c r="A122" s="48"/>
      <c r="B122" s="48"/>
      <c r="C122" s="48"/>
      <c r="D122" s="48"/>
      <c r="E122" s="100"/>
      <c r="F122" s="100"/>
      <c r="G122" s="100"/>
      <c r="H122" s="100"/>
    </row>
    <row r="123" spans="1:8" x14ac:dyDescent="0.2">
      <c r="E123" s="139"/>
      <c r="F123" s="139"/>
      <c r="G123" s="139"/>
      <c r="H123" s="139"/>
    </row>
    <row r="124" spans="1:8" ht="15" x14ac:dyDescent="0.2">
      <c r="A124" s="65" t="s">
        <v>25</v>
      </c>
      <c r="B124" s="65"/>
      <c r="C124" s="65"/>
      <c r="D124" s="65"/>
      <c r="E124" s="51" t="s">
        <v>32</v>
      </c>
      <c r="F124" s="51" t="s">
        <v>33</v>
      </c>
      <c r="G124" s="51" t="s">
        <v>34</v>
      </c>
      <c r="H124" s="51" t="s">
        <v>31</v>
      </c>
    </row>
    <row r="125" spans="1:8" x14ac:dyDescent="0.2">
      <c r="E125" s="155"/>
      <c r="F125" s="155"/>
      <c r="G125" s="155"/>
    </row>
    <row r="126" spans="1:8" x14ac:dyDescent="0.2">
      <c r="A126" s="141" t="s">
        <v>211</v>
      </c>
      <c r="B126" s="141"/>
      <c r="C126" s="141"/>
      <c r="D126" s="141"/>
      <c r="E126" s="141">
        <v>6840.7997514450872</v>
      </c>
      <c r="F126" s="141">
        <v>1180.2048039734852</v>
      </c>
      <c r="G126" s="141">
        <v>1284.8959558014285</v>
      </c>
      <c r="H126" s="141">
        <v>9305.9005112200011</v>
      </c>
    </row>
    <row r="127" spans="1:8" x14ac:dyDescent="0.2">
      <c r="A127" s="144">
        <v>2020</v>
      </c>
      <c r="B127" s="93"/>
      <c r="C127" s="93"/>
      <c r="D127" s="93"/>
      <c r="E127" s="156"/>
      <c r="F127" s="156"/>
      <c r="G127" s="156"/>
      <c r="H127" s="157"/>
    </row>
    <row r="128" spans="1:8" x14ac:dyDescent="0.2">
      <c r="A128" s="144" t="s">
        <v>35</v>
      </c>
      <c r="B128" s="144"/>
      <c r="C128" s="144"/>
      <c r="D128" s="144"/>
      <c r="E128" s="156">
        <v>-1513.6655517165839</v>
      </c>
      <c r="F128" s="156">
        <v>1513.6655517165839</v>
      </c>
      <c r="G128" s="156">
        <v>0</v>
      </c>
      <c r="H128" s="156">
        <v>0</v>
      </c>
    </row>
    <row r="129" spans="1:8" x14ac:dyDescent="0.2">
      <c r="A129" s="144" t="s">
        <v>36</v>
      </c>
      <c r="B129" s="144"/>
      <c r="C129" s="144"/>
      <c r="D129" s="144"/>
      <c r="E129" s="156">
        <v>-556.95860378541101</v>
      </c>
      <c r="F129" s="156">
        <v>0</v>
      </c>
      <c r="G129" s="156">
        <v>556.95860378541101</v>
      </c>
      <c r="H129" s="156">
        <v>0</v>
      </c>
    </row>
    <row r="130" spans="1:8" x14ac:dyDescent="0.2">
      <c r="A130" s="144" t="s">
        <v>37</v>
      </c>
      <c r="B130" s="144"/>
      <c r="C130" s="144"/>
      <c r="D130" s="144"/>
      <c r="E130" s="156">
        <v>0</v>
      </c>
      <c r="F130" s="156">
        <v>-903.03449692961203</v>
      </c>
      <c r="G130" s="156">
        <v>903.03449692961203</v>
      </c>
      <c r="H130" s="156">
        <v>0</v>
      </c>
    </row>
    <row r="131" spans="1:8" x14ac:dyDescent="0.2">
      <c r="A131" s="144" t="s">
        <v>38</v>
      </c>
      <c r="B131" s="144"/>
      <c r="C131" s="144"/>
      <c r="D131" s="144"/>
      <c r="E131" s="156">
        <v>0</v>
      </c>
      <c r="F131" s="156">
        <v>14.617814634199238</v>
      </c>
      <c r="G131" s="156">
        <v>-14.617814634199238</v>
      </c>
      <c r="H131" s="156">
        <v>0</v>
      </c>
    </row>
    <row r="132" spans="1:8" x14ac:dyDescent="0.2">
      <c r="A132" s="147" t="s">
        <v>39</v>
      </c>
      <c r="B132" s="147"/>
      <c r="C132" s="147"/>
      <c r="D132" s="147"/>
      <c r="E132" s="156">
        <v>896.07636717292007</v>
      </c>
      <c r="F132" s="156">
        <v>-896.07636717292007</v>
      </c>
      <c r="G132" s="156">
        <v>0</v>
      </c>
      <c r="H132" s="156">
        <v>0</v>
      </c>
    </row>
    <row r="133" spans="1:8" x14ac:dyDescent="0.2">
      <c r="A133" s="93" t="s">
        <v>40</v>
      </c>
      <c r="B133" s="93"/>
      <c r="C133" s="93"/>
      <c r="D133" s="93"/>
      <c r="E133" s="156">
        <v>21.625324696542997</v>
      </c>
      <c r="F133" s="156">
        <v>0</v>
      </c>
      <c r="G133" s="156">
        <v>-21.625324696542997</v>
      </c>
      <c r="H133" s="156">
        <v>0</v>
      </c>
    </row>
    <row r="134" spans="1:8" x14ac:dyDescent="0.2">
      <c r="A134" s="93" t="s">
        <v>41</v>
      </c>
      <c r="B134" s="93"/>
      <c r="C134" s="93"/>
      <c r="D134" s="93"/>
      <c r="E134" s="156">
        <v>3098.3154191377243</v>
      </c>
      <c r="F134" s="156">
        <v>226.19850244395548</v>
      </c>
      <c r="G134" s="156">
        <v>113.91003566492759</v>
      </c>
      <c r="H134" s="156">
        <v>3438.4239572466076</v>
      </c>
    </row>
    <row r="135" spans="1:8" x14ac:dyDescent="0.2">
      <c r="A135" s="93" t="s">
        <v>42</v>
      </c>
      <c r="B135" s="93"/>
      <c r="C135" s="93"/>
      <c r="D135" s="93"/>
      <c r="E135" s="156">
        <v>-2245.9351855506761</v>
      </c>
      <c r="F135" s="156">
        <v>-208.22087922540368</v>
      </c>
      <c r="G135" s="156">
        <v>-783.29694659802317</v>
      </c>
      <c r="H135" s="156">
        <v>-3237.453011374103</v>
      </c>
    </row>
    <row r="136" spans="1:8" ht="13.5" thickBot="1" x14ac:dyDescent="0.25">
      <c r="A136" s="158" t="s">
        <v>261</v>
      </c>
      <c r="B136" s="158"/>
      <c r="C136" s="158"/>
      <c r="D136" s="158"/>
      <c r="E136" s="158">
        <v>6540.1575213996039</v>
      </c>
      <c r="F136" s="158">
        <v>927.45492944028808</v>
      </c>
      <c r="G136" s="158">
        <v>2039.1590062526143</v>
      </c>
      <c r="H136" s="158">
        <v>9506.8714570925076</v>
      </c>
    </row>
    <row r="137" spans="1:8" x14ac:dyDescent="0.2">
      <c r="A137" s="159"/>
      <c r="B137" s="159"/>
      <c r="C137" s="159"/>
      <c r="D137" s="159"/>
      <c r="E137" s="159"/>
      <c r="F137" s="159"/>
      <c r="G137" s="159"/>
      <c r="H137" s="159"/>
    </row>
    <row r="138" spans="1:8" ht="15" x14ac:dyDescent="0.2">
      <c r="A138" s="72"/>
      <c r="B138" s="52"/>
      <c r="C138" s="52"/>
      <c r="D138" s="52"/>
      <c r="E138" s="52"/>
      <c r="F138" s="52"/>
      <c r="G138" s="52"/>
      <c r="H138" s="52"/>
    </row>
    <row r="139" spans="1:8" x14ac:dyDescent="0.2">
      <c r="A139" s="138" t="s">
        <v>212</v>
      </c>
      <c r="B139" s="160"/>
      <c r="C139" s="160"/>
      <c r="D139" s="160"/>
      <c r="E139" s="161"/>
      <c r="F139" s="161"/>
      <c r="G139" s="161"/>
    </row>
    <row r="140" spans="1:8" x14ac:dyDescent="0.2">
      <c r="F140" s="161"/>
      <c r="G140" s="161"/>
    </row>
    <row r="141" spans="1:8" ht="15" x14ac:dyDescent="0.2">
      <c r="A141" s="65" t="s">
        <v>25</v>
      </c>
      <c r="B141" s="65"/>
      <c r="C141" s="65"/>
      <c r="D141" s="65"/>
      <c r="E141" s="51" t="s">
        <v>32</v>
      </c>
      <c r="F141" s="51" t="s">
        <v>33</v>
      </c>
      <c r="G141" s="51" t="s">
        <v>34</v>
      </c>
      <c r="H141" s="51" t="s">
        <v>31</v>
      </c>
    </row>
    <row r="142" spans="1:8" x14ac:dyDescent="0.2">
      <c r="A142" s="48"/>
      <c r="B142" s="48"/>
      <c r="C142" s="48"/>
      <c r="D142" s="48"/>
      <c r="E142" s="151"/>
      <c r="F142" s="151"/>
      <c r="G142" s="151"/>
      <c r="H142" s="152"/>
    </row>
    <row r="143" spans="1:8" x14ac:dyDescent="0.2">
      <c r="A143" s="163" t="s">
        <v>294</v>
      </c>
      <c r="B143" s="163"/>
      <c r="C143" s="163"/>
      <c r="D143" s="163"/>
      <c r="E143" s="163">
        <v>166.13359924656365</v>
      </c>
      <c r="F143" s="163">
        <v>149.97311535546007</v>
      </c>
      <c r="G143" s="163">
        <v>829.70098982692502</v>
      </c>
      <c r="H143" s="163">
        <v>1145.8077044289487</v>
      </c>
    </row>
    <row r="144" spans="1:8" x14ac:dyDescent="0.2">
      <c r="A144" s="93" t="s">
        <v>269</v>
      </c>
      <c r="B144" s="93"/>
      <c r="C144" s="93"/>
      <c r="D144" s="93"/>
      <c r="E144" s="164"/>
      <c r="F144" s="164"/>
      <c r="G144" s="164"/>
      <c r="H144" s="164"/>
    </row>
    <row r="145" spans="1:10" x14ac:dyDescent="0.2">
      <c r="A145" s="144" t="s">
        <v>35</v>
      </c>
      <c r="B145" s="144"/>
      <c r="C145" s="144"/>
      <c r="D145" s="144"/>
      <c r="E145" s="156">
        <v>-7.8070122519870653</v>
      </c>
      <c r="F145" s="156">
        <v>7.8070122519870653</v>
      </c>
      <c r="G145" s="156">
        <v>0</v>
      </c>
      <c r="H145" s="165">
        <v>0</v>
      </c>
    </row>
    <row r="146" spans="1:10" x14ac:dyDescent="0.2">
      <c r="A146" s="144" t="s">
        <v>36</v>
      </c>
      <c r="B146" s="144"/>
      <c r="C146" s="144"/>
      <c r="D146" s="144"/>
      <c r="E146" s="156">
        <v>-3.5425148330984322</v>
      </c>
      <c r="F146" s="156">
        <v>0</v>
      </c>
      <c r="G146" s="156">
        <v>3.5425148330984322</v>
      </c>
      <c r="H146" s="165">
        <v>0</v>
      </c>
    </row>
    <row r="147" spans="1:10" x14ac:dyDescent="0.2">
      <c r="A147" s="144" t="s">
        <v>37</v>
      </c>
      <c r="B147" s="144"/>
      <c r="C147" s="144"/>
      <c r="D147" s="144"/>
      <c r="E147" s="166">
        <v>0</v>
      </c>
      <c r="F147" s="166">
        <v>-65.596735550875465</v>
      </c>
      <c r="G147" s="166">
        <v>65.596735550875465</v>
      </c>
      <c r="H147" s="165">
        <v>0</v>
      </c>
    </row>
    <row r="148" spans="1:10" x14ac:dyDescent="0.2">
      <c r="A148" s="144" t="s">
        <v>38</v>
      </c>
      <c r="B148" s="144"/>
      <c r="C148" s="144"/>
      <c r="D148" s="144"/>
      <c r="E148" s="166">
        <v>0</v>
      </c>
      <c r="F148" s="166">
        <v>1.4406667611326947</v>
      </c>
      <c r="G148" s="166">
        <v>-1.4406667611326947</v>
      </c>
      <c r="H148" s="165">
        <v>0</v>
      </c>
    </row>
    <row r="149" spans="1:10" x14ac:dyDescent="0.2">
      <c r="A149" s="144" t="s">
        <v>39</v>
      </c>
      <c r="B149" s="144"/>
      <c r="C149" s="144"/>
      <c r="D149" s="144"/>
      <c r="E149" s="166">
        <v>22.630875648429765</v>
      </c>
      <c r="F149" s="166">
        <v>-22.630875648429765</v>
      </c>
      <c r="G149" s="166">
        <v>0</v>
      </c>
      <c r="H149" s="166">
        <v>0</v>
      </c>
      <c r="J149" s="45" t="s">
        <v>3</v>
      </c>
    </row>
    <row r="150" spans="1:10" x14ac:dyDescent="0.2">
      <c r="A150" s="147" t="s">
        <v>40</v>
      </c>
      <c r="B150" s="147"/>
      <c r="C150" s="147"/>
      <c r="D150" s="147"/>
      <c r="E150" s="166">
        <v>1.3527163164997729</v>
      </c>
      <c r="F150" s="166">
        <v>0</v>
      </c>
      <c r="G150" s="166">
        <v>-1.3527163164997729</v>
      </c>
      <c r="H150" s="166">
        <v>0</v>
      </c>
    </row>
    <row r="151" spans="1:10" x14ac:dyDescent="0.2">
      <c r="A151" s="147" t="s">
        <v>213</v>
      </c>
      <c r="B151" s="147"/>
      <c r="C151" s="147"/>
      <c r="D151" s="147"/>
      <c r="E151" s="166">
        <v>10.245082820288149</v>
      </c>
      <c r="F151" s="166">
        <v>2.5442433537483597</v>
      </c>
      <c r="G151" s="166">
        <v>0.49210546750903622</v>
      </c>
      <c r="H151" s="166">
        <v>13.281431641545545</v>
      </c>
    </row>
    <row r="152" spans="1:10" x14ac:dyDescent="0.2">
      <c r="A152" s="147" t="s">
        <v>185</v>
      </c>
      <c r="B152" s="147"/>
      <c r="C152" s="147"/>
      <c r="D152" s="147"/>
      <c r="E152" s="166">
        <v>17.652784231900419</v>
      </c>
      <c r="F152" s="166">
        <v>68.420612097296157</v>
      </c>
      <c r="G152" s="166">
        <v>76.936763471724902</v>
      </c>
      <c r="H152" s="166">
        <v>163.01015980092149</v>
      </c>
    </row>
    <row r="153" spans="1:10" x14ac:dyDescent="0.2">
      <c r="A153" s="147" t="s">
        <v>214</v>
      </c>
      <c r="B153" s="147"/>
      <c r="C153" s="147"/>
      <c r="D153" s="147"/>
      <c r="E153" s="166">
        <v>-41.537978672517582</v>
      </c>
      <c r="F153" s="166">
        <v>-16.200207452712874</v>
      </c>
      <c r="G153" s="166">
        <v>-66.684493154089907</v>
      </c>
      <c r="H153" s="166">
        <v>-124.42267927932036</v>
      </c>
    </row>
    <row r="154" spans="1:10" x14ac:dyDescent="0.2">
      <c r="A154" s="147" t="s">
        <v>186</v>
      </c>
      <c r="B154" s="147"/>
      <c r="C154" s="147"/>
      <c r="D154" s="147"/>
      <c r="E154" s="166">
        <v>-2.3233874406594075</v>
      </c>
      <c r="F154" s="166">
        <v>-0.49245811771000714</v>
      </c>
      <c r="G154" s="166">
        <v>-2.3230384080468918</v>
      </c>
      <c r="H154" s="166">
        <v>-5.1388839664163068</v>
      </c>
    </row>
    <row r="155" spans="1:10" x14ac:dyDescent="0.2">
      <c r="A155" s="147" t="s">
        <v>181</v>
      </c>
      <c r="B155" s="147"/>
      <c r="C155" s="147"/>
      <c r="D155" s="147"/>
      <c r="E155" s="166">
        <v>-5.8404228396902829</v>
      </c>
      <c r="F155" s="166">
        <v>-4.8143391319574977</v>
      </c>
      <c r="G155" s="166">
        <v>-26.717782848223852</v>
      </c>
      <c r="H155" s="166">
        <v>-37.372544819871635</v>
      </c>
    </row>
    <row r="156" spans="1:10" x14ac:dyDescent="0.2">
      <c r="A156" s="147" t="s">
        <v>182</v>
      </c>
      <c r="B156" s="147"/>
      <c r="C156" s="147"/>
      <c r="D156" s="147"/>
      <c r="E156" s="166">
        <v>-2.6402160912043402</v>
      </c>
      <c r="F156" s="166">
        <v>-1.7909097025538014</v>
      </c>
      <c r="G156" s="166">
        <v>0</v>
      </c>
      <c r="H156" s="166">
        <v>-4.4311257937581416</v>
      </c>
    </row>
    <row r="157" spans="1:10" x14ac:dyDescent="0.2">
      <c r="A157" s="93" t="s">
        <v>43</v>
      </c>
      <c r="B157" s="93"/>
      <c r="C157" s="93"/>
      <c r="D157" s="93"/>
      <c r="E157" s="166">
        <v>-13.517744739273187</v>
      </c>
      <c r="F157" s="166">
        <v>3.3027663619015701</v>
      </c>
      <c r="G157" s="166">
        <v>16.868178871182224</v>
      </c>
      <c r="H157" s="166">
        <v>6.6532004938106066</v>
      </c>
    </row>
    <row r="158" spans="1:10" ht="13.5" thickBot="1" x14ac:dyDescent="0.25">
      <c r="A158" s="148" t="s">
        <v>288</v>
      </c>
      <c r="B158" s="148"/>
      <c r="C158" s="148"/>
      <c r="D158" s="148"/>
      <c r="E158" s="158">
        <v>140.80578139525147</v>
      </c>
      <c r="F158" s="158">
        <v>121.96289057728649</v>
      </c>
      <c r="G158" s="158">
        <v>894.61859053332205</v>
      </c>
      <c r="H158" s="158">
        <v>1157.2872625058599</v>
      </c>
    </row>
    <row r="159" spans="1:10" x14ac:dyDescent="0.2">
      <c r="A159" s="308" t="s">
        <v>292</v>
      </c>
      <c r="B159" s="308"/>
      <c r="C159" s="308"/>
      <c r="D159" s="308"/>
      <c r="E159" s="310">
        <v>-0.16690161983577459</v>
      </c>
      <c r="F159" s="310">
        <v>-27.331858137057608</v>
      </c>
      <c r="G159" s="310">
        <v>27.498759756893385</v>
      </c>
      <c r="H159" s="310">
        <v>0</v>
      </c>
    </row>
    <row r="161" spans="1:13" ht="15" x14ac:dyDescent="0.2">
      <c r="A161" s="65" t="s">
        <v>25</v>
      </c>
      <c r="B161" s="65"/>
      <c r="C161" s="65"/>
      <c r="D161" s="65"/>
      <c r="E161" s="51" t="s">
        <v>32</v>
      </c>
      <c r="F161" s="51" t="s">
        <v>33</v>
      </c>
      <c r="G161" s="51" t="s">
        <v>34</v>
      </c>
      <c r="H161" s="51" t="s">
        <v>31</v>
      </c>
    </row>
    <row r="163" spans="1:13" x14ac:dyDescent="0.2">
      <c r="A163" s="162" t="s">
        <v>215</v>
      </c>
      <c r="B163" s="162"/>
      <c r="C163" s="162"/>
      <c r="D163" s="162"/>
      <c r="E163" s="162">
        <v>143.67784998510595</v>
      </c>
      <c r="F163" s="162">
        <v>172.82929276199394</v>
      </c>
      <c r="G163" s="162">
        <v>493.63919673302934</v>
      </c>
      <c r="H163" s="162">
        <v>810.1463394801292</v>
      </c>
    </row>
    <row r="164" spans="1:13" x14ac:dyDescent="0.2">
      <c r="A164" s="45" t="s">
        <v>270</v>
      </c>
      <c r="E164" s="160"/>
      <c r="F164" s="160"/>
      <c r="G164" s="160"/>
    </row>
    <row r="165" spans="1:13" x14ac:dyDescent="0.2">
      <c r="A165" s="71" t="s">
        <v>35</v>
      </c>
      <c r="B165" s="71"/>
      <c r="C165" s="71"/>
      <c r="D165" s="71"/>
      <c r="E165" s="160">
        <v>-7.8</v>
      </c>
      <c r="F165" s="160">
        <v>7.8</v>
      </c>
      <c r="G165" s="160">
        <v>0</v>
      </c>
      <c r="H165" s="73">
        <v>0</v>
      </c>
    </row>
    <row r="166" spans="1:13" x14ac:dyDescent="0.2">
      <c r="A166" s="71" t="s">
        <v>36</v>
      </c>
      <c r="B166" s="71"/>
      <c r="C166" s="71"/>
      <c r="D166" s="71"/>
      <c r="E166" s="160">
        <v>-2.5</v>
      </c>
      <c r="F166" s="160">
        <v>0</v>
      </c>
      <c r="G166" s="160">
        <v>2.5</v>
      </c>
      <c r="H166" s="73">
        <v>0</v>
      </c>
    </row>
    <row r="167" spans="1:13" x14ac:dyDescent="0.2">
      <c r="A167" s="71" t="s">
        <v>37</v>
      </c>
      <c r="B167" s="71"/>
      <c r="C167" s="71"/>
      <c r="D167" s="71"/>
      <c r="E167" s="160">
        <v>0</v>
      </c>
      <c r="F167" s="160">
        <v>-47.1</v>
      </c>
      <c r="G167" s="160">
        <v>47.1</v>
      </c>
      <c r="H167" s="73">
        <v>0</v>
      </c>
    </row>
    <row r="168" spans="1:13" x14ac:dyDescent="0.2">
      <c r="A168" s="71" t="s">
        <v>38</v>
      </c>
      <c r="B168" s="71"/>
      <c r="C168" s="71"/>
      <c r="D168" s="71"/>
      <c r="E168" s="160">
        <v>0</v>
      </c>
      <c r="F168" s="160">
        <v>1.5</v>
      </c>
      <c r="G168" s="160">
        <v>-1.5</v>
      </c>
      <c r="H168" s="73">
        <v>0</v>
      </c>
    </row>
    <row r="169" spans="1:13" x14ac:dyDescent="0.2">
      <c r="A169" s="71" t="s">
        <v>39</v>
      </c>
      <c r="B169" s="71"/>
      <c r="C169" s="71"/>
      <c r="D169" s="71"/>
      <c r="E169" s="160">
        <v>25.8</v>
      </c>
      <c r="F169" s="160">
        <v>-25.8</v>
      </c>
      <c r="G169" s="160">
        <v>0</v>
      </c>
      <c r="H169" s="73">
        <v>0</v>
      </c>
      <c r="M169" s="45" t="s">
        <v>3</v>
      </c>
    </row>
    <row r="170" spans="1:13" x14ac:dyDescent="0.2">
      <c r="A170" s="71" t="s">
        <v>40</v>
      </c>
      <c r="B170" s="71"/>
      <c r="C170" s="71"/>
      <c r="D170" s="71"/>
      <c r="E170" s="160">
        <v>1.1000000000000001</v>
      </c>
      <c r="F170" s="160">
        <v>0</v>
      </c>
      <c r="G170" s="160">
        <v>-1.1000000000000001</v>
      </c>
      <c r="H170" s="73">
        <v>0</v>
      </c>
    </row>
    <row r="171" spans="1:13" x14ac:dyDescent="0.2">
      <c r="A171" s="71" t="s">
        <v>213</v>
      </c>
      <c r="B171" s="71"/>
      <c r="C171" s="71"/>
      <c r="D171" s="71"/>
      <c r="E171" s="160">
        <v>5.6</v>
      </c>
      <c r="F171" s="160">
        <v>11.4</v>
      </c>
      <c r="G171" s="160">
        <v>0</v>
      </c>
      <c r="H171" s="73">
        <v>17</v>
      </c>
    </row>
    <row r="172" spans="1:13" x14ac:dyDescent="0.2">
      <c r="A172" s="71" t="s">
        <v>185</v>
      </c>
      <c r="B172" s="71"/>
      <c r="C172" s="71"/>
      <c r="D172" s="71"/>
      <c r="E172" s="160">
        <v>4.5</v>
      </c>
      <c r="F172" s="160">
        <v>42.2</v>
      </c>
      <c r="G172" s="160">
        <v>72.2</v>
      </c>
      <c r="H172" s="73">
        <v>118.9</v>
      </c>
    </row>
    <row r="173" spans="1:13" x14ac:dyDescent="0.2">
      <c r="A173" s="71" t="s">
        <v>214</v>
      </c>
      <c r="B173" s="71"/>
      <c r="C173" s="71"/>
      <c r="D173" s="71"/>
      <c r="E173" s="160">
        <v>-29.8</v>
      </c>
      <c r="F173" s="160">
        <v>-5.9</v>
      </c>
      <c r="G173" s="160">
        <v>-13.9</v>
      </c>
      <c r="H173" s="73">
        <v>-49.6</v>
      </c>
    </row>
    <row r="174" spans="1:13" x14ac:dyDescent="0.2">
      <c r="A174" s="71" t="s">
        <v>186</v>
      </c>
      <c r="B174" s="71"/>
      <c r="C174" s="71"/>
      <c r="D174" s="71"/>
      <c r="E174" s="160">
        <v>-2.7</v>
      </c>
      <c r="F174" s="160">
        <v>-1.7</v>
      </c>
      <c r="G174" s="160">
        <v>-5.3</v>
      </c>
      <c r="H174" s="73">
        <v>-9.6999999999999993</v>
      </c>
    </row>
    <row r="175" spans="1:13" x14ac:dyDescent="0.2">
      <c r="A175" s="107" t="s">
        <v>181</v>
      </c>
      <c r="B175" s="107"/>
      <c r="C175" s="107"/>
      <c r="D175" s="107"/>
      <c r="E175" s="160">
        <v>14.4</v>
      </c>
      <c r="F175" s="160">
        <v>14.2</v>
      </c>
      <c r="G175" s="160">
        <v>48.2</v>
      </c>
      <c r="H175" s="73">
        <v>76.800000000000011</v>
      </c>
    </row>
    <row r="176" spans="1:13" x14ac:dyDescent="0.2">
      <c r="A176" s="107" t="s">
        <v>182</v>
      </c>
      <c r="B176" s="107"/>
      <c r="C176" s="107"/>
      <c r="D176" s="107"/>
      <c r="E176" s="160">
        <v>21.9</v>
      </c>
      <c r="F176" s="160">
        <v>28.1</v>
      </c>
      <c r="G176" s="160">
        <v>0</v>
      </c>
      <c r="H176" s="73">
        <v>50</v>
      </c>
    </row>
    <row r="177" spans="1:12" x14ac:dyDescent="0.2">
      <c r="A177" s="45" t="s">
        <v>43</v>
      </c>
      <c r="E177" s="160">
        <v>0.2</v>
      </c>
      <c r="F177" s="160">
        <v>-0.5</v>
      </c>
      <c r="G177" s="160">
        <v>-0.6</v>
      </c>
      <c r="H177" s="73">
        <v>-0.99999999999999989</v>
      </c>
    </row>
    <row r="178" spans="1:12" ht="13.5" thickBot="1" x14ac:dyDescent="0.25">
      <c r="A178" s="167" t="s">
        <v>289</v>
      </c>
      <c r="B178" s="167"/>
      <c r="C178" s="167"/>
      <c r="D178" s="167"/>
      <c r="E178" s="167">
        <v>174.37784998510594</v>
      </c>
      <c r="F178" s="167">
        <v>197.02929276199396</v>
      </c>
      <c r="G178" s="167">
        <v>641.23919673302942</v>
      </c>
      <c r="H178" s="167">
        <v>1012.7463394801291</v>
      </c>
      <c r="L178" s="45" t="s">
        <v>3</v>
      </c>
    </row>
    <row r="179" spans="1:12" x14ac:dyDescent="0.2">
      <c r="A179" s="168"/>
      <c r="B179" s="168"/>
      <c r="C179" s="168"/>
      <c r="D179" s="168"/>
      <c r="E179" s="168"/>
      <c r="F179" s="168"/>
      <c r="G179" s="168"/>
      <c r="H179" s="168"/>
    </row>
    <row r="181" spans="1:12" ht="15" x14ac:dyDescent="0.2">
      <c r="A181" s="65" t="s">
        <v>25</v>
      </c>
      <c r="B181" s="65"/>
      <c r="C181" s="65"/>
      <c r="D181" s="65"/>
      <c r="E181" s="51" t="s">
        <v>32</v>
      </c>
      <c r="F181" s="51" t="s">
        <v>33</v>
      </c>
      <c r="G181" s="51" t="s">
        <v>34</v>
      </c>
      <c r="H181" s="51" t="s">
        <v>31</v>
      </c>
    </row>
    <row r="182" spans="1:12" x14ac:dyDescent="0.2">
      <c r="E182" s="155"/>
      <c r="F182" s="155"/>
      <c r="G182" s="155"/>
    </row>
    <row r="183" spans="1:12" x14ac:dyDescent="0.2">
      <c r="A183" s="163" t="s">
        <v>215</v>
      </c>
      <c r="B183" s="163"/>
      <c r="C183" s="163"/>
      <c r="D183" s="163"/>
      <c r="E183" s="163">
        <v>143.67784998510595</v>
      </c>
      <c r="F183" s="163">
        <v>172.82929276199394</v>
      </c>
      <c r="G183" s="163">
        <v>493.63919673302934</v>
      </c>
      <c r="H183" s="163">
        <v>810.1463394801292</v>
      </c>
    </row>
    <row r="184" spans="1:12" x14ac:dyDescent="0.2">
      <c r="A184" s="144">
        <v>2020</v>
      </c>
      <c r="B184" s="93"/>
      <c r="C184" s="93"/>
      <c r="D184" s="93"/>
      <c r="E184" s="156"/>
      <c r="F184" s="156"/>
      <c r="G184" s="156"/>
      <c r="H184" s="169"/>
    </row>
    <row r="185" spans="1:12" x14ac:dyDescent="0.2">
      <c r="A185" s="144" t="s">
        <v>35</v>
      </c>
      <c r="B185" s="144"/>
      <c r="C185" s="144"/>
      <c r="D185" s="144"/>
      <c r="E185" s="156">
        <v>-33.666017152927679</v>
      </c>
      <c r="F185" s="156">
        <v>33.666017152927679</v>
      </c>
      <c r="G185" s="156">
        <v>0</v>
      </c>
      <c r="H185" s="166">
        <v>0</v>
      </c>
    </row>
    <row r="186" spans="1:12" x14ac:dyDescent="0.2">
      <c r="A186" s="144" t="s">
        <v>36</v>
      </c>
      <c r="B186" s="144"/>
      <c r="C186" s="144"/>
      <c r="D186" s="144"/>
      <c r="E186" s="156">
        <v>-10.204035333477711</v>
      </c>
      <c r="F186" s="156">
        <v>0</v>
      </c>
      <c r="G186" s="156">
        <v>10.204035333477711</v>
      </c>
      <c r="H186" s="166">
        <v>0</v>
      </c>
    </row>
    <row r="187" spans="1:12" x14ac:dyDescent="0.2">
      <c r="A187" s="144" t="s">
        <v>37</v>
      </c>
      <c r="B187" s="144"/>
      <c r="C187" s="144"/>
      <c r="D187" s="144"/>
      <c r="E187" s="156">
        <v>0</v>
      </c>
      <c r="F187" s="156">
        <v>-198.78150933464667</v>
      </c>
      <c r="G187" s="156">
        <v>198.78150933464667</v>
      </c>
      <c r="H187" s="166">
        <v>0</v>
      </c>
    </row>
    <row r="188" spans="1:12" x14ac:dyDescent="0.2">
      <c r="A188" s="144" t="s">
        <v>38</v>
      </c>
      <c r="B188" s="144"/>
      <c r="C188" s="144"/>
      <c r="D188" s="144"/>
      <c r="E188" s="156">
        <v>0</v>
      </c>
      <c r="F188" s="156">
        <v>5.6321489947638179</v>
      </c>
      <c r="G188" s="156">
        <v>-5.6321489947638179</v>
      </c>
      <c r="H188" s="166">
        <v>0</v>
      </c>
    </row>
    <row r="189" spans="1:12" x14ac:dyDescent="0.2">
      <c r="A189" s="144" t="s">
        <v>39</v>
      </c>
      <c r="B189" s="144"/>
      <c r="C189" s="144"/>
      <c r="D189" s="144"/>
      <c r="E189" s="156">
        <v>115.29042430176807</v>
      </c>
      <c r="F189" s="156">
        <v>-115.29042430176807</v>
      </c>
      <c r="G189" s="156">
        <v>0</v>
      </c>
      <c r="H189" s="166">
        <v>0</v>
      </c>
    </row>
    <row r="190" spans="1:12" x14ac:dyDescent="0.2">
      <c r="A190" s="144" t="s">
        <v>40</v>
      </c>
      <c r="B190" s="144"/>
      <c r="C190" s="144"/>
      <c r="D190" s="144"/>
      <c r="E190" s="156">
        <v>10.327504308361746</v>
      </c>
      <c r="F190" s="156">
        <v>0</v>
      </c>
      <c r="G190" s="156">
        <v>-10.327504308361746</v>
      </c>
      <c r="H190" s="166">
        <v>0</v>
      </c>
    </row>
    <row r="191" spans="1:12" x14ac:dyDescent="0.2">
      <c r="A191" s="147" t="s">
        <v>213</v>
      </c>
      <c r="B191" s="147"/>
      <c r="C191" s="147"/>
      <c r="D191" s="147"/>
      <c r="E191" s="156">
        <v>39.547924223954311</v>
      </c>
      <c r="F191" s="156">
        <v>61.342190566127442</v>
      </c>
      <c r="G191" s="156">
        <v>72.521336265187216</v>
      </c>
      <c r="H191" s="166">
        <v>173.41145105526897</v>
      </c>
    </row>
    <row r="192" spans="1:12" x14ac:dyDescent="0.2">
      <c r="A192" s="147" t="s">
        <v>185</v>
      </c>
      <c r="B192" s="147"/>
      <c r="C192" s="147"/>
      <c r="D192" s="147"/>
      <c r="E192" s="156">
        <v>20.43271131980757</v>
      </c>
      <c r="F192" s="156">
        <v>202.79785302904742</v>
      </c>
      <c r="G192" s="156">
        <v>201.12314657563445</v>
      </c>
      <c r="H192" s="166">
        <v>424.35371092448941</v>
      </c>
    </row>
    <row r="193" spans="1:8" x14ac:dyDescent="0.2">
      <c r="A193" s="147" t="s">
        <v>214</v>
      </c>
      <c r="B193" s="147"/>
      <c r="C193" s="147"/>
      <c r="D193" s="147"/>
      <c r="E193" s="156">
        <v>-145.08567720532949</v>
      </c>
      <c r="F193" s="156">
        <v>-32.520695994577437</v>
      </c>
      <c r="G193" s="156">
        <v>-113.45824994027714</v>
      </c>
      <c r="H193" s="166">
        <v>-291.06462314018404</v>
      </c>
    </row>
    <row r="194" spans="1:8" x14ac:dyDescent="0.2">
      <c r="A194" s="147" t="s">
        <v>186</v>
      </c>
      <c r="B194" s="147"/>
      <c r="C194" s="147"/>
      <c r="D194" s="147"/>
      <c r="E194" s="156">
        <v>-9.0970214199288861</v>
      </c>
      <c r="F194" s="156">
        <v>-6.0161466181959176</v>
      </c>
      <c r="G194" s="156">
        <v>-13.392012096671603</v>
      </c>
      <c r="H194" s="166">
        <v>-28.505180134796408</v>
      </c>
    </row>
    <row r="195" spans="1:8" x14ac:dyDescent="0.2">
      <c r="A195" s="147" t="s">
        <v>181</v>
      </c>
      <c r="B195" s="147"/>
      <c r="C195" s="147"/>
      <c r="D195" s="147"/>
      <c r="E195" s="156">
        <v>8.2461391252319753</v>
      </c>
      <c r="F195" s="156">
        <v>7.4700912072087586</v>
      </c>
      <c r="G195" s="156">
        <v>28.303003192371385</v>
      </c>
      <c r="H195" s="166">
        <v>44.019233524812122</v>
      </c>
    </row>
    <row r="196" spans="1:8" x14ac:dyDescent="0.2">
      <c r="A196" s="147" t="s">
        <v>182</v>
      </c>
      <c r="B196" s="147"/>
      <c r="C196" s="147"/>
      <c r="D196" s="147"/>
      <c r="E196" s="156">
        <v>16.40674888303306</v>
      </c>
      <c r="F196" s="156">
        <v>23.349634479302551</v>
      </c>
      <c r="G196" s="156">
        <v>0</v>
      </c>
      <c r="H196" s="166">
        <v>39.756383362335612</v>
      </c>
    </row>
    <row r="197" spans="1:8" x14ac:dyDescent="0.2">
      <c r="A197" s="93" t="s">
        <v>43</v>
      </c>
      <c r="B197" s="93"/>
      <c r="C197" s="93"/>
      <c r="D197" s="93"/>
      <c r="E197" s="156">
        <v>10.257048210964776</v>
      </c>
      <c r="F197" s="156">
        <v>-4.5053365867233994</v>
      </c>
      <c r="G197" s="156">
        <v>-32.0613222673473</v>
      </c>
      <c r="H197" s="166">
        <v>-26.309610643105923</v>
      </c>
    </row>
    <row r="198" spans="1:8" ht="13.5" thickBot="1" x14ac:dyDescent="0.25">
      <c r="A198" s="158" t="s">
        <v>260</v>
      </c>
      <c r="B198" s="158"/>
      <c r="C198" s="158"/>
      <c r="D198" s="158"/>
      <c r="E198" s="158">
        <v>166.1335992465637</v>
      </c>
      <c r="F198" s="158">
        <v>149.97311535546012</v>
      </c>
      <c r="G198" s="158">
        <v>829.70098982692502</v>
      </c>
      <c r="H198" s="158">
        <v>1145.8077044289489</v>
      </c>
    </row>
    <row r="199" spans="1:8" x14ac:dyDescent="0.2">
      <c r="A199" s="159"/>
      <c r="B199" s="159"/>
      <c r="C199" s="159"/>
      <c r="D199" s="159"/>
      <c r="E199" s="159"/>
      <c r="F199" s="159"/>
      <c r="G199" s="159"/>
      <c r="H199" s="159"/>
    </row>
    <row r="200" spans="1:8" x14ac:dyDescent="0.2">
      <c r="A200" s="88"/>
      <c r="B200" s="89"/>
      <c r="C200" s="89"/>
      <c r="D200" s="89"/>
      <c r="E200" s="89"/>
      <c r="F200" s="89"/>
      <c r="G200" s="89"/>
    </row>
    <row r="201" spans="1:8" ht="15" x14ac:dyDescent="0.25">
      <c r="A201" s="228" t="s">
        <v>47</v>
      </c>
      <c r="B201" s="89"/>
      <c r="C201" s="89"/>
      <c r="D201" s="89"/>
      <c r="E201" s="89"/>
      <c r="F201" s="89"/>
      <c r="G201" s="89"/>
    </row>
    <row r="202" spans="1:8" ht="15" x14ac:dyDescent="0.25">
      <c r="A202" s="46"/>
      <c r="B202" s="89"/>
      <c r="C202" s="89"/>
      <c r="D202" s="89"/>
      <c r="E202" s="89"/>
      <c r="F202" s="89"/>
      <c r="G202" s="89"/>
    </row>
    <row r="203" spans="1:8" x14ac:dyDescent="0.2">
      <c r="A203" s="91" t="s">
        <v>187</v>
      </c>
      <c r="B203" s="137"/>
      <c r="C203" s="137"/>
      <c r="D203" s="89"/>
      <c r="E203" s="89"/>
      <c r="F203" s="89"/>
      <c r="G203" s="89"/>
    </row>
    <row r="204" spans="1:8" ht="15" x14ac:dyDescent="0.2">
      <c r="A204" s="135" t="s">
        <v>25</v>
      </c>
      <c r="B204" s="136"/>
      <c r="C204" s="136" t="s">
        <v>271</v>
      </c>
      <c r="D204" s="136" t="s">
        <v>272</v>
      </c>
      <c r="E204" s="136" t="s">
        <v>258</v>
      </c>
      <c r="F204" s="89"/>
    </row>
    <row r="205" spans="1:8" ht="15" x14ac:dyDescent="0.2">
      <c r="A205" s="299"/>
      <c r="B205" s="299"/>
      <c r="C205" s="300"/>
      <c r="D205" s="300"/>
      <c r="E205" s="300"/>
      <c r="F205" s="89"/>
    </row>
    <row r="206" spans="1:8" x14ac:dyDescent="0.2">
      <c r="A206" s="90" t="s">
        <v>48</v>
      </c>
      <c r="B206" s="93"/>
      <c r="C206" s="166">
        <v>186.855142</v>
      </c>
      <c r="D206" s="166">
        <v>184.1</v>
      </c>
      <c r="E206" s="166">
        <v>186.61373900000001</v>
      </c>
      <c r="F206" s="89"/>
    </row>
    <row r="207" spans="1:8" x14ac:dyDescent="0.2">
      <c r="A207" s="90" t="s">
        <v>49</v>
      </c>
      <c r="B207" s="93"/>
      <c r="C207" s="166">
        <v>786.67196625000008</v>
      </c>
      <c r="D207" s="166">
        <v>786.7</v>
      </c>
      <c r="E207" s="166">
        <v>786.67196625000008</v>
      </c>
      <c r="F207" s="89"/>
    </row>
    <row r="208" spans="1:8" x14ac:dyDescent="0.2">
      <c r="A208" s="90" t="s">
        <v>188</v>
      </c>
      <c r="B208" s="93"/>
      <c r="C208" s="166">
        <v>1144.7990243500001</v>
      </c>
      <c r="D208" s="166">
        <v>880</v>
      </c>
      <c r="E208" s="166">
        <v>1085.7312417600001</v>
      </c>
      <c r="F208" s="89"/>
    </row>
    <row r="209" spans="1:6" ht="25.5" x14ac:dyDescent="0.2">
      <c r="A209" s="90" t="s">
        <v>295</v>
      </c>
      <c r="B209" s="137"/>
      <c r="C209" s="166">
        <v>-161.80725911796497</v>
      </c>
      <c r="D209" s="166">
        <v>0</v>
      </c>
      <c r="E209" s="166">
        <v>-78.479159640000006</v>
      </c>
      <c r="F209" s="89"/>
    </row>
    <row r="210" spans="1:6" x14ac:dyDescent="0.2">
      <c r="A210" s="90" t="s">
        <v>50</v>
      </c>
      <c r="B210" s="93"/>
      <c r="C210" s="166">
        <v>94.388123948871524</v>
      </c>
      <c r="D210" s="166">
        <v>189.2</v>
      </c>
      <c r="E210" s="166">
        <v>159.4077594102026</v>
      </c>
      <c r="F210" s="89"/>
    </row>
    <row r="211" spans="1:6" x14ac:dyDescent="0.2">
      <c r="A211" s="169" t="s">
        <v>51</v>
      </c>
      <c r="B211" s="169"/>
      <c r="C211" s="165"/>
      <c r="D211" s="165"/>
      <c r="E211" s="165"/>
      <c r="F211" s="89"/>
    </row>
    <row r="212" spans="1:6" x14ac:dyDescent="0.2">
      <c r="A212" s="93" t="s">
        <v>52</v>
      </c>
      <c r="B212" s="93"/>
      <c r="C212" s="172">
        <v>-153.21754487183</v>
      </c>
      <c r="D212" s="172">
        <v>-146.5</v>
      </c>
      <c r="E212" s="172">
        <v>-156.04809011605002</v>
      </c>
      <c r="F212" s="89"/>
    </row>
    <row r="213" spans="1:6" x14ac:dyDescent="0.2">
      <c r="A213" s="311" t="s">
        <v>53</v>
      </c>
      <c r="B213" s="311"/>
      <c r="C213" s="312">
        <v>1897.6894525590769</v>
      </c>
      <c r="D213" s="312">
        <v>1893.5000000000002</v>
      </c>
      <c r="E213" s="312">
        <v>1983.8974566641527</v>
      </c>
      <c r="F213" s="89"/>
    </row>
    <row r="214" spans="1:6" x14ac:dyDescent="0.2">
      <c r="A214" s="93" t="s">
        <v>55</v>
      </c>
      <c r="B214" s="93"/>
      <c r="C214" s="313">
        <v>199.55</v>
      </c>
      <c r="D214" s="313">
        <v>44.6</v>
      </c>
      <c r="E214" s="313">
        <v>244.55</v>
      </c>
      <c r="F214" s="89"/>
    </row>
    <row r="215" spans="1:6" x14ac:dyDescent="0.2">
      <c r="A215" s="311" t="s">
        <v>56</v>
      </c>
      <c r="B215" s="311"/>
      <c r="C215" s="312">
        <v>2097.2394525590771</v>
      </c>
      <c r="D215" s="312">
        <v>1938.0000000000002</v>
      </c>
      <c r="E215" s="312">
        <v>2228.4474566641529</v>
      </c>
      <c r="F215" s="89"/>
    </row>
    <row r="216" spans="1:6" x14ac:dyDescent="0.2">
      <c r="A216" s="93" t="s">
        <v>58</v>
      </c>
      <c r="B216" s="93"/>
      <c r="C216" s="313">
        <v>106.8</v>
      </c>
      <c r="D216" s="313">
        <v>64.900000000000006</v>
      </c>
      <c r="E216" s="313">
        <v>64.989166470000001</v>
      </c>
      <c r="F216" s="89"/>
    </row>
    <row r="217" spans="1:6" ht="13.5" thickBot="1" x14ac:dyDescent="0.25">
      <c r="A217" s="173" t="s">
        <v>59</v>
      </c>
      <c r="B217" s="173"/>
      <c r="C217" s="174">
        <v>2204.0394525590773</v>
      </c>
      <c r="D217" s="174">
        <v>2002.9000000000003</v>
      </c>
      <c r="E217" s="174">
        <v>2293.4366231341528</v>
      </c>
      <c r="F217" s="89"/>
    </row>
    <row r="218" spans="1:6" x14ac:dyDescent="0.2">
      <c r="A218" s="175"/>
      <c r="B218" s="165"/>
      <c r="C218" s="165"/>
      <c r="D218" s="89"/>
      <c r="E218" s="89"/>
      <c r="F218" s="89"/>
    </row>
    <row r="219" spans="1:6" x14ac:dyDescent="0.2">
      <c r="A219" s="92" t="s">
        <v>216</v>
      </c>
      <c r="D219" s="89"/>
      <c r="E219" s="89"/>
      <c r="F219" s="89"/>
    </row>
    <row r="220" spans="1:6" ht="15" x14ac:dyDescent="0.2">
      <c r="A220" s="135" t="s">
        <v>25</v>
      </c>
      <c r="B220" s="136"/>
      <c r="C220" s="136" t="s">
        <v>271</v>
      </c>
      <c r="D220" s="136" t="s">
        <v>272</v>
      </c>
      <c r="E220" s="136" t="s">
        <v>258</v>
      </c>
      <c r="F220" s="89"/>
    </row>
    <row r="221" spans="1:6" x14ac:dyDescent="0.2">
      <c r="A221" s="176" t="s">
        <v>54</v>
      </c>
      <c r="B221" s="166"/>
      <c r="C221" s="166">
        <v>1803.3013286102055</v>
      </c>
      <c r="D221" s="166">
        <v>1704.3000000000002</v>
      </c>
      <c r="E221" s="166">
        <v>1824.4896972539502</v>
      </c>
      <c r="F221" s="89"/>
    </row>
    <row r="222" spans="1:6" x14ac:dyDescent="0.2">
      <c r="A222" s="176" t="s">
        <v>57</v>
      </c>
      <c r="B222" s="166"/>
      <c r="C222" s="166">
        <v>2002.8513286102057</v>
      </c>
      <c r="D222" s="166">
        <v>1748.8000000000002</v>
      </c>
      <c r="E222" s="166">
        <v>2069.0396972539502</v>
      </c>
      <c r="F222" s="89"/>
    </row>
    <row r="223" spans="1:6" x14ac:dyDescent="0.2">
      <c r="A223" s="176" t="s">
        <v>60</v>
      </c>
      <c r="B223" s="166"/>
      <c r="C223" s="166">
        <v>2109.6513286102058</v>
      </c>
      <c r="D223" s="166">
        <v>1813.7000000000003</v>
      </c>
      <c r="E223" s="166">
        <v>2134.0288637239501</v>
      </c>
      <c r="F223" s="89"/>
    </row>
    <row r="224" spans="1:6" x14ac:dyDescent="0.2">
      <c r="A224" s="175"/>
      <c r="B224" s="165"/>
      <c r="C224" s="165"/>
      <c r="D224" s="89"/>
      <c r="E224" s="89"/>
      <c r="F224" s="89"/>
    </row>
    <row r="225" spans="1:6" x14ac:dyDescent="0.2">
      <c r="A225" s="169"/>
      <c r="B225" s="140"/>
      <c r="C225" s="169"/>
      <c r="D225" s="89"/>
      <c r="E225" s="89"/>
      <c r="F225" s="89"/>
    </row>
    <row r="226" spans="1:6" x14ac:dyDescent="0.2">
      <c r="A226" s="91" t="s">
        <v>61</v>
      </c>
      <c r="C226" s="137"/>
      <c r="D226" s="137"/>
      <c r="E226" s="93"/>
      <c r="F226" s="89"/>
    </row>
    <row r="227" spans="1:6" ht="15" x14ac:dyDescent="0.2">
      <c r="A227" s="135" t="s">
        <v>25</v>
      </c>
      <c r="B227" s="135"/>
      <c r="C227" s="136" t="s">
        <v>271</v>
      </c>
      <c r="D227" s="136" t="s">
        <v>272</v>
      </c>
      <c r="E227" s="136" t="s">
        <v>258</v>
      </c>
      <c r="F227" s="89"/>
    </row>
    <row r="228" spans="1:6" ht="15" x14ac:dyDescent="0.2">
      <c r="A228" s="170"/>
      <c r="C228" s="171"/>
      <c r="D228" s="171"/>
      <c r="E228" s="171"/>
      <c r="F228" s="89"/>
    </row>
    <row r="229" spans="1:6" x14ac:dyDescent="0.2">
      <c r="A229" s="90" t="s">
        <v>62</v>
      </c>
      <c r="C229" s="177">
        <v>228.34427184800057</v>
      </c>
      <c r="D229" s="177">
        <v>133.19999999999999</v>
      </c>
      <c r="E229" s="177">
        <v>240.83769431600001</v>
      </c>
      <c r="F229" s="89"/>
    </row>
    <row r="230" spans="1:6" x14ac:dyDescent="0.2">
      <c r="A230" s="90" t="s">
        <v>63</v>
      </c>
      <c r="C230" s="177">
        <v>6455.9556934903767</v>
      </c>
      <c r="D230" s="177">
        <v>7078.2</v>
      </c>
      <c r="E230" s="177">
        <v>6721.3617913070493</v>
      </c>
      <c r="F230" s="89"/>
    </row>
    <row r="231" spans="1:6" x14ac:dyDescent="0.2">
      <c r="A231" s="90" t="s">
        <v>296</v>
      </c>
      <c r="C231" s="177">
        <v>90.128468472999998</v>
      </c>
      <c r="D231" s="177">
        <v>10.5</v>
      </c>
      <c r="E231" s="177">
        <v>82.606316367000005</v>
      </c>
      <c r="F231" s="89"/>
    </row>
    <row r="232" spans="1:6" x14ac:dyDescent="0.2">
      <c r="A232" s="90" t="s">
        <v>297</v>
      </c>
      <c r="C232" s="177">
        <v>0</v>
      </c>
      <c r="D232" s="177">
        <v>0</v>
      </c>
      <c r="E232" s="177">
        <v>10.191745200000002</v>
      </c>
      <c r="F232" s="89"/>
    </row>
    <row r="233" spans="1:6" x14ac:dyDescent="0.2">
      <c r="A233" s="90" t="s">
        <v>65</v>
      </c>
      <c r="C233" s="177">
        <v>22.165789899999996</v>
      </c>
      <c r="D233" s="177">
        <v>33.4</v>
      </c>
      <c r="E233" s="177">
        <v>18.68129678</v>
      </c>
      <c r="F233" s="89"/>
    </row>
    <row r="234" spans="1:6" x14ac:dyDescent="0.2">
      <c r="A234" s="314" t="s">
        <v>66</v>
      </c>
      <c r="B234" s="314"/>
      <c r="C234" s="315">
        <v>6796.5942237113777</v>
      </c>
      <c r="D234" s="315">
        <v>7255.2999999999993</v>
      </c>
      <c r="E234" s="315">
        <v>7073.6788439700485</v>
      </c>
      <c r="F234" s="89"/>
    </row>
    <row r="235" spans="1:6" x14ac:dyDescent="0.2">
      <c r="A235" s="90" t="s">
        <v>67</v>
      </c>
      <c r="B235" s="90"/>
      <c r="C235" s="177">
        <v>1653.6609161400004</v>
      </c>
      <c r="D235" s="177">
        <v>1822.616628475</v>
      </c>
      <c r="E235" s="177">
        <v>1653.6609161400004</v>
      </c>
      <c r="F235" s="89"/>
    </row>
    <row r="236" spans="1:6" x14ac:dyDescent="0.2">
      <c r="A236" s="314" t="s">
        <v>68</v>
      </c>
      <c r="B236" s="314"/>
      <c r="C236" s="316">
        <v>8450.2551398513788</v>
      </c>
      <c r="D236" s="316">
        <v>9077.916628474999</v>
      </c>
      <c r="E236" s="316">
        <v>8727.3397601100496</v>
      </c>
      <c r="F236" s="89"/>
    </row>
    <row r="237" spans="1:6" x14ac:dyDescent="0.2">
      <c r="A237" s="314"/>
      <c r="B237" s="314"/>
      <c r="C237" s="316"/>
      <c r="D237" s="316"/>
      <c r="E237" s="316"/>
      <c r="F237" s="89"/>
    </row>
    <row r="238" spans="1:6" x14ac:dyDescent="0.2">
      <c r="A238" s="314" t="s">
        <v>69</v>
      </c>
      <c r="B238" s="314"/>
      <c r="C238" s="316">
        <v>8361.2234623093773</v>
      </c>
      <c r="D238" s="316">
        <v>8855.4</v>
      </c>
      <c r="E238" s="316">
        <v>8578.8753958601137</v>
      </c>
      <c r="F238" s="89"/>
    </row>
    <row r="239" spans="1:6" x14ac:dyDescent="0.2">
      <c r="A239" s="178"/>
      <c r="B239" s="179"/>
      <c r="C239" s="179"/>
      <c r="D239" s="89"/>
      <c r="E239" s="89"/>
      <c r="F239" s="89"/>
    </row>
    <row r="240" spans="1:6" ht="15" x14ac:dyDescent="0.2">
      <c r="A240" s="180" t="s">
        <v>171</v>
      </c>
      <c r="B240" s="136"/>
      <c r="C240" s="136" t="s">
        <v>271</v>
      </c>
      <c r="D240" s="136" t="s">
        <v>272</v>
      </c>
      <c r="E240" s="136" t="s">
        <v>258</v>
      </c>
      <c r="F240" s="89"/>
    </row>
    <row r="241" spans="1:7" x14ac:dyDescent="0.2">
      <c r="A241" s="93" t="s">
        <v>70</v>
      </c>
      <c r="B241" s="181"/>
      <c r="C241" s="181">
        <v>0.2245718527017698</v>
      </c>
      <c r="D241" s="181">
        <v>0.20858310089129886</v>
      </c>
      <c r="E241" s="181">
        <v>0.22731983756744864</v>
      </c>
      <c r="F241" s="89"/>
    </row>
    <row r="242" spans="1:7" x14ac:dyDescent="0.2">
      <c r="A242" s="93" t="s">
        <v>71</v>
      </c>
      <c r="B242" s="181"/>
      <c r="C242" s="181">
        <v>0.24818652429421947</v>
      </c>
      <c r="D242" s="181">
        <v>0.2134851066951873</v>
      </c>
      <c r="E242" s="181">
        <v>0.25534097650806398</v>
      </c>
      <c r="F242" s="89"/>
    </row>
    <row r="243" spans="1:7" x14ac:dyDescent="0.2">
      <c r="A243" s="93" t="s">
        <v>72</v>
      </c>
      <c r="B243" s="181"/>
      <c r="C243" s="181">
        <v>0.26082519593578113</v>
      </c>
      <c r="D243" s="181">
        <v>0.22063432414849882</v>
      </c>
      <c r="E243" s="181">
        <v>0.26278759463642481</v>
      </c>
      <c r="F243" s="89"/>
    </row>
    <row r="244" spans="1:7" x14ac:dyDescent="0.2">
      <c r="A244" s="93"/>
      <c r="B244" s="181"/>
      <c r="C244" s="181"/>
      <c r="D244" s="181"/>
      <c r="E244" s="181"/>
      <c r="F244" s="89"/>
    </row>
    <row r="245" spans="1:7" x14ac:dyDescent="0.2">
      <c r="A245" s="92" t="s">
        <v>73</v>
      </c>
      <c r="B245" s="181"/>
      <c r="C245" s="181"/>
      <c r="D245" s="181"/>
      <c r="E245" s="181"/>
      <c r="F245" s="89"/>
    </row>
    <row r="246" spans="1:7" x14ac:dyDescent="0.2">
      <c r="A246" s="93" t="s">
        <v>70</v>
      </c>
      <c r="B246" s="181"/>
      <c r="C246" s="181">
        <v>0.21567433722338669</v>
      </c>
      <c r="D246" s="181">
        <v>0.19245883867470698</v>
      </c>
      <c r="E246" s="181">
        <v>0.21267236240945867</v>
      </c>
      <c r="F246" s="89"/>
    </row>
    <row r="247" spans="1:7" x14ac:dyDescent="0.2">
      <c r="A247" s="93" t="s">
        <v>71</v>
      </c>
      <c r="B247" s="181"/>
      <c r="C247" s="181">
        <v>0.23954046170858068</v>
      </c>
      <c r="D247" s="181">
        <v>0.19748402104930327</v>
      </c>
      <c r="E247" s="181">
        <v>0.24117842978024853</v>
      </c>
      <c r="F247" s="89"/>
    </row>
    <row r="248" spans="1:7" x14ac:dyDescent="0.2">
      <c r="A248" s="93" t="s">
        <v>72</v>
      </c>
      <c r="B248" s="181"/>
      <c r="C248" s="181">
        <v>0.25231371199682279</v>
      </c>
      <c r="D248" s="181">
        <v>0.20481288253495047</v>
      </c>
      <c r="E248" s="181">
        <v>0.24875391764680052</v>
      </c>
      <c r="F248" s="89"/>
    </row>
    <row r="249" spans="1:7" ht="15" x14ac:dyDescent="0.25">
      <c r="A249" s="46"/>
      <c r="B249" s="89"/>
      <c r="C249" s="89"/>
      <c r="D249" s="89"/>
      <c r="E249" s="89"/>
      <c r="F249" s="89"/>
      <c r="G249" s="89"/>
    </row>
    <row r="250" spans="1:7" ht="89.25" customHeight="1" x14ac:dyDescent="0.2">
      <c r="A250" s="329" t="s">
        <v>319</v>
      </c>
      <c r="B250" s="329"/>
      <c r="C250" s="329"/>
      <c r="D250" s="329"/>
      <c r="E250" s="329"/>
      <c r="F250" s="89"/>
      <c r="G250" s="89"/>
    </row>
    <row r="251" spans="1:7" ht="15" x14ac:dyDescent="0.25">
      <c r="A251" s="46"/>
      <c r="B251" s="89"/>
      <c r="C251" s="89"/>
      <c r="D251" s="89"/>
      <c r="E251" s="89"/>
      <c r="F251" s="89"/>
      <c r="G251" s="89"/>
    </row>
    <row r="252" spans="1:7" ht="15" x14ac:dyDescent="0.25">
      <c r="A252" s="46" t="s">
        <v>217</v>
      </c>
      <c r="B252" s="74"/>
      <c r="C252" s="182"/>
      <c r="D252" s="182"/>
    </row>
    <row r="253" spans="1:7" x14ac:dyDescent="0.2">
      <c r="C253" s="183"/>
      <c r="D253" s="183"/>
    </row>
    <row r="254" spans="1:7" ht="15" x14ac:dyDescent="0.25">
      <c r="A254" s="46" t="s">
        <v>172</v>
      </c>
      <c r="B254" s="46"/>
    </row>
    <row r="256" spans="1:7" x14ac:dyDescent="0.2">
      <c r="A256" s="47" t="s">
        <v>74</v>
      </c>
      <c r="B256" s="47"/>
    </row>
    <row r="257" spans="1:6" x14ac:dyDescent="0.2">
      <c r="A257" s="47"/>
      <c r="B257" s="47"/>
    </row>
    <row r="258" spans="1:6" x14ac:dyDescent="0.2">
      <c r="A258" s="324" t="s">
        <v>189</v>
      </c>
      <c r="B258" s="324"/>
      <c r="C258" s="324"/>
      <c r="D258" s="324"/>
      <c r="F258" s="45" t="s">
        <v>3</v>
      </c>
    </row>
    <row r="260" spans="1:6" ht="15" x14ac:dyDescent="0.2">
      <c r="A260" s="65" t="s">
        <v>25</v>
      </c>
      <c r="B260" s="51" t="s">
        <v>271</v>
      </c>
      <c r="C260" s="51" t="s">
        <v>272</v>
      </c>
      <c r="D260" s="51" t="s">
        <v>258</v>
      </c>
    </row>
    <row r="261" spans="1:6" x14ac:dyDescent="0.2">
      <c r="A261" s="45" t="s">
        <v>75</v>
      </c>
      <c r="B261" s="101">
        <v>276.90988745999999</v>
      </c>
      <c r="C261" s="101">
        <v>262.82601899999997</v>
      </c>
      <c r="D261" s="101">
        <v>292.60000000000002</v>
      </c>
    </row>
    <row r="262" spans="1:6" x14ac:dyDescent="0.2">
      <c r="A262" s="45" t="s">
        <v>76</v>
      </c>
      <c r="B262" s="101">
        <v>2010.5178443699999</v>
      </c>
      <c r="C262" s="101">
        <v>742.73494337</v>
      </c>
      <c r="D262" s="101">
        <v>1555.4</v>
      </c>
    </row>
    <row r="263" spans="1:6" ht="13.5" thickBot="1" x14ac:dyDescent="0.25">
      <c r="A263" s="75" t="s">
        <v>77</v>
      </c>
      <c r="B263" s="184">
        <v>2287.4277318300001</v>
      </c>
      <c r="C263" s="102">
        <v>1005.56096237</v>
      </c>
      <c r="D263" s="102">
        <v>1848</v>
      </c>
    </row>
    <row r="264" spans="1:6" x14ac:dyDescent="0.2">
      <c r="A264" s="74"/>
      <c r="B264" s="185"/>
      <c r="C264" s="182"/>
    </row>
    <row r="266" spans="1:6" x14ac:dyDescent="0.2">
      <c r="A266" s="47" t="s">
        <v>78</v>
      </c>
      <c r="B266" s="47"/>
    </row>
    <row r="267" spans="1:6" x14ac:dyDescent="0.2">
      <c r="A267" s="47"/>
      <c r="B267" s="47"/>
    </row>
    <row r="268" spans="1:6" x14ac:dyDescent="0.2">
      <c r="A268" s="324" t="s">
        <v>79</v>
      </c>
      <c r="B268" s="324"/>
      <c r="C268" s="324"/>
      <c r="D268" s="324"/>
    </row>
    <row r="270" spans="1:6" ht="15" x14ac:dyDescent="0.2">
      <c r="A270" s="65" t="s">
        <v>25</v>
      </c>
      <c r="B270" s="51" t="s">
        <v>271</v>
      </c>
      <c r="C270" s="51" t="s">
        <v>272</v>
      </c>
      <c r="D270" s="51" t="s">
        <v>258</v>
      </c>
    </row>
    <row r="272" spans="1:6" x14ac:dyDescent="0.2">
      <c r="A272" s="45" t="s">
        <v>62</v>
      </c>
      <c r="B272" s="101">
        <v>1141.721359240003</v>
      </c>
      <c r="C272" s="101">
        <v>666.07197044000361</v>
      </c>
      <c r="D272" s="101">
        <v>1204.1884715799983</v>
      </c>
    </row>
    <row r="273" spans="1:4" x14ac:dyDescent="0.2">
      <c r="A273" s="45" t="s">
        <v>29</v>
      </c>
      <c r="B273" s="101">
        <v>8041.7829538400001</v>
      </c>
      <c r="C273" s="101">
        <v>8821.3591111300084</v>
      </c>
      <c r="D273" s="101">
        <v>8361.1639816199986</v>
      </c>
    </row>
    <row r="274" spans="1:4" x14ac:dyDescent="0.2">
      <c r="A274" s="45" t="s">
        <v>80</v>
      </c>
      <c r="B274" s="101">
        <v>10.066824109999999</v>
      </c>
      <c r="C274" s="101">
        <v>16.981521020000002</v>
      </c>
      <c r="D274" s="101">
        <v>5.4761843099999998</v>
      </c>
    </row>
    <row r="275" spans="1:4" x14ac:dyDescent="0.2">
      <c r="A275" s="220" t="s">
        <v>173</v>
      </c>
      <c r="B275" s="221">
        <v>9193.5711371900034</v>
      </c>
      <c r="C275" s="221">
        <v>9504.4126025900114</v>
      </c>
      <c r="D275" s="221">
        <v>9570.8286375099979</v>
      </c>
    </row>
    <row r="276" spans="1:4" x14ac:dyDescent="0.2">
      <c r="A276" s="47"/>
      <c r="B276" s="47"/>
      <c r="C276" s="47"/>
      <c r="D276" s="47"/>
    </row>
    <row r="277" spans="1:4" x14ac:dyDescent="0.2">
      <c r="A277" s="45" t="s">
        <v>81</v>
      </c>
      <c r="B277" s="101">
        <v>9005.9002700599995</v>
      </c>
      <c r="C277" s="101">
        <v>8556.8315874400014</v>
      </c>
      <c r="D277" s="101">
        <v>8991.7713202100003</v>
      </c>
    </row>
    <row r="278" spans="1:4" x14ac:dyDescent="0.2">
      <c r="A278" s="45" t="s">
        <v>262</v>
      </c>
      <c r="B278" s="101">
        <v>0</v>
      </c>
      <c r="C278" s="101">
        <v>0</v>
      </c>
      <c r="D278" s="101">
        <v>0</v>
      </c>
    </row>
    <row r="279" spans="1:4" x14ac:dyDescent="0.2">
      <c r="A279" s="45" t="s">
        <v>218</v>
      </c>
      <c r="B279" s="101">
        <v>128.07203699999997</v>
      </c>
      <c r="C279" s="101">
        <v>140.47995359999999</v>
      </c>
      <c r="D279" s="101">
        <v>142.53408311999996</v>
      </c>
    </row>
    <row r="280" spans="1:4" x14ac:dyDescent="0.2">
      <c r="A280" s="45" t="s">
        <v>219</v>
      </c>
      <c r="B280" s="101">
        <v>106.8</v>
      </c>
      <c r="C280" s="101">
        <v>64.891666499999999</v>
      </c>
      <c r="D280" s="101">
        <v>64.989166470000001</v>
      </c>
    </row>
    <row r="281" spans="1:4" x14ac:dyDescent="0.2">
      <c r="A281" s="220" t="s">
        <v>174</v>
      </c>
      <c r="B281" s="221">
        <v>9240.7723070599986</v>
      </c>
      <c r="C281" s="221">
        <v>8762.2032075400002</v>
      </c>
      <c r="D281" s="221">
        <v>9199.2945698000003</v>
      </c>
    </row>
    <row r="283" spans="1:4" ht="15" x14ac:dyDescent="0.25">
      <c r="A283" s="46" t="s">
        <v>220</v>
      </c>
      <c r="B283" s="77"/>
      <c r="C283" s="77"/>
    </row>
    <row r="285" spans="1:4" ht="15" x14ac:dyDescent="0.25">
      <c r="A285" s="46" t="s">
        <v>83</v>
      </c>
      <c r="B285" s="46"/>
      <c r="C285" s="46"/>
    </row>
    <row r="287" spans="1:4" ht="15" x14ac:dyDescent="0.2">
      <c r="A287" s="65" t="s">
        <v>25</v>
      </c>
      <c r="B287" s="51" t="s">
        <v>271</v>
      </c>
      <c r="C287" s="51" t="s">
        <v>272</v>
      </c>
      <c r="D287" s="51" t="s">
        <v>258</v>
      </c>
    </row>
    <row r="289" spans="1:13" x14ac:dyDescent="0.2">
      <c r="A289" s="78" t="s">
        <v>298</v>
      </c>
      <c r="B289" s="73">
        <v>41.8</v>
      </c>
      <c r="C289" s="73">
        <v>64.891666499999999</v>
      </c>
      <c r="D289" s="73">
        <v>64.989166470000001</v>
      </c>
      <c r="F289" s="45" t="s">
        <v>3</v>
      </c>
    </row>
    <row r="290" spans="1:13" x14ac:dyDescent="0.2">
      <c r="A290" s="78" t="s">
        <v>299</v>
      </c>
      <c r="B290" s="73">
        <v>65</v>
      </c>
      <c r="C290" s="73">
        <v>0</v>
      </c>
      <c r="D290" s="73">
        <v>0</v>
      </c>
    </row>
    <row r="291" spans="1:13" ht="13.5" thickBot="1" x14ac:dyDescent="0.25">
      <c r="A291" s="75" t="s">
        <v>84</v>
      </c>
      <c r="B291" s="79">
        <v>106.8</v>
      </c>
      <c r="C291" s="79">
        <v>64.891666499999999</v>
      </c>
      <c r="D291" s="79">
        <v>64.989166470000001</v>
      </c>
    </row>
    <row r="292" spans="1:13" x14ac:dyDescent="0.2">
      <c r="A292" s="74"/>
      <c r="B292" s="80"/>
      <c r="C292" s="80"/>
    </row>
    <row r="293" spans="1:13" x14ac:dyDescent="0.2">
      <c r="A293" s="301" t="s">
        <v>300</v>
      </c>
      <c r="B293" s="80"/>
      <c r="C293" s="80"/>
    </row>
    <row r="294" spans="1:13" x14ac:dyDescent="0.2">
      <c r="A294" s="301" t="s">
        <v>320</v>
      </c>
      <c r="B294" s="80"/>
      <c r="C294" s="80"/>
    </row>
    <row r="295" spans="1:13" x14ac:dyDescent="0.2">
      <c r="A295" s="74"/>
      <c r="B295" s="80"/>
      <c r="C295" s="80"/>
    </row>
    <row r="296" spans="1:13" ht="15" x14ac:dyDescent="0.25">
      <c r="A296" s="46" t="s">
        <v>221</v>
      </c>
    </row>
    <row r="299" spans="1:13" ht="15" x14ac:dyDescent="0.2">
      <c r="A299" s="65" t="s">
        <v>25</v>
      </c>
      <c r="B299" s="51" t="s">
        <v>271</v>
      </c>
      <c r="C299" s="51" t="s">
        <v>272</v>
      </c>
      <c r="D299" s="51" t="s">
        <v>258</v>
      </c>
    </row>
    <row r="300" spans="1:13" x14ac:dyDescent="0.2">
      <c r="M300" s="45" t="s">
        <v>3</v>
      </c>
    </row>
    <row r="301" spans="1:13" x14ac:dyDescent="0.2">
      <c r="A301" s="78" t="s">
        <v>85</v>
      </c>
      <c r="B301" s="186">
        <v>13.342148100000001</v>
      </c>
      <c r="C301" s="186">
        <v>30.6</v>
      </c>
      <c r="D301" s="186">
        <v>27.5</v>
      </c>
    </row>
    <row r="302" spans="1:13" x14ac:dyDescent="0.2">
      <c r="A302" s="45" t="s">
        <v>86</v>
      </c>
      <c r="B302" s="186">
        <v>8.6516623499999987</v>
      </c>
      <c r="C302" s="186">
        <v>3.4</v>
      </c>
      <c r="D302" s="186">
        <v>8.8000000000000007</v>
      </c>
    </row>
    <row r="303" spans="1:13" x14ac:dyDescent="0.2">
      <c r="A303" s="78" t="s">
        <v>87</v>
      </c>
      <c r="B303" s="186">
        <v>106.05522654999997</v>
      </c>
      <c r="C303" s="186">
        <v>106.3</v>
      </c>
      <c r="D303" s="186">
        <v>106.3</v>
      </c>
    </row>
    <row r="304" spans="1:13" ht="13.5" thickBot="1" x14ac:dyDescent="0.25">
      <c r="A304" s="75" t="s">
        <v>222</v>
      </c>
      <c r="B304" s="79">
        <v>128.07203699999997</v>
      </c>
      <c r="C304" s="79">
        <v>140.5</v>
      </c>
      <c r="D304" s="79">
        <v>142.5</v>
      </c>
    </row>
    <row r="305" spans="1:8" x14ac:dyDescent="0.2">
      <c r="B305" s="186"/>
      <c r="C305" s="186"/>
      <c r="D305" s="186"/>
    </row>
    <row r="306" spans="1:8" x14ac:dyDescent="0.2">
      <c r="B306" s="186"/>
      <c r="C306" s="186"/>
      <c r="D306" s="186"/>
    </row>
    <row r="307" spans="1:8" ht="15" x14ac:dyDescent="0.25">
      <c r="A307" s="46" t="s">
        <v>229</v>
      </c>
    </row>
    <row r="308" spans="1:8" ht="15" x14ac:dyDescent="0.25">
      <c r="A308" s="46"/>
    </row>
    <row r="309" spans="1:8" ht="25.5" x14ac:dyDescent="0.2">
      <c r="A309" s="192" t="s">
        <v>230</v>
      </c>
      <c r="B309" s="192"/>
      <c r="C309" s="9" t="s">
        <v>111</v>
      </c>
      <c r="D309" s="9" t="s">
        <v>112</v>
      </c>
      <c r="E309" s="9" t="s">
        <v>113</v>
      </c>
      <c r="F309" s="9" t="s">
        <v>114</v>
      </c>
      <c r="G309" s="9" t="s">
        <v>109</v>
      </c>
      <c r="H309" s="9" t="s">
        <v>31</v>
      </c>
    </row>
    <row r="311" spans="1:8" x14ac:dyDescent="0.2">
      <c r="A311" s="302" t="s">
        <v>301</v>
      </c>
      <c r="B311" s="302"/>
      <c r="C311" s="303">
        <v>2.4224521539999997</v>
      </c>
      <c r="D311" s="303">
        <v>1.120212435</v>
      </c>
      <c r="E311" s="303">
        <v>327.9025805150556</v>
      </c>
      <c r="F311" s="303">
        <v>20.085934216669301</v>
      </c>
      <c r="G311" s="303">
        <v>0.23200000000000001</v>
      </c>
      <c r="H311" s="303">
        <v>351.86317932072501</v>
      </c>
    </row>
    <row r="312" spans="1:8" x14ac:dyDescent="0.2">
      <c r="A312" s="218" t="s">
        <v>269</v>
      </c>
      <c r="B312" s="218"/>
      <c r="C312" s="304"/>
      <c r="D312" s="304"/>
      <c r="E312" s="304"/>
      <c r="F312" s="304"/>
      <c r="G312" s="304"/>
      <c r="H312" s="304"/>
    </row>
    <row r="313" spans="1:8" x14ac:dyDescent="0.2">
      <c r="A313" s="218" t="s">
        <v>231</v>
      </c>
      <c r="B313" s="218"/>
      <c r="C313" s="304">
        <v>0</v>
      </c>
      <c r="D313" s="304">
        <v>0</v>
      </c>
      <c r="E313" s="304">
        <v>14.387018430000001</v>
      </c>
      <c r="F313" s="304">
        <v>0</v>
      </c>
      <c r="G313" s="304">
        <v>0</v>
      </c>
      <c r="H313" s="304">
        <v>14.387018430000001</v>
      </c>
    </row>
    <row r="314" spans="1:8" x14ac:dyDescent="0.2">
      <c r="A314" s="302" t="s">
        <v>302</v>
      </c>
      <c r="B314" s="302"/>
      <c r="C314" s="303">
        <v>2.4224521539999997</v>
      </c>
      <c r="D314" s="303">
        <v>1.120212435</v>
      </c>
      <c r="E314" s="303">
        <v>342.28959894505562</v>
      </c>
      <c r="F314" s="303">
        <v>20.085934216669301</v>
      </c>
      <c r="G314" s="303">
        <v>0.23200000000000001</v>
      </c>
      <c r="H314" s="303">
        <v>366.35019775072504</v>
      </c>
    </row>
    <row r="315" spans="1:8" x14ac:dyDescent="0.2">
      <c r="A315" s="218"/>
      <c r="B315" s="218"/>
      <c r="C315" s="304"/>
      <c r="D315" s="304"/>
      <c r="E315" s="304"/>
      <c r="F315" s="304"/>
      <c r="G315" s="304"/>
      <c r="H315" s="304"/>
    </row>
    <row r="316" spans="1:8" x14ac:dyDescent="0.2">
      <c r="A316" s="302" t="s">
        <v>303</v>
      </c>
      <c r="B316" s="302"/>
      <c r="C316" s="303">
        <v>2.0883484978333335</v>
      </c>
      <c r="D316" s="303">
        <v>0.60531879999999993</v>
      </c>
      <c r="E316" s="303">
        <v>173.67158363999999</v>
      </c>
      <c r="F316" s="303">
        <v>7.5929631752219322</v>
      </c>
      <c r="G316" s="303">
        <v>0</v>
      </c>
      <c r="H316" s="303">
        <v>184.45821411305528</v>
      </c>
    </row>
    <row r="317" spans="1:8" x14ac:dyDescent="0.2">
      <c r="A317" s="218" t="s">
        <v>269</v>
      </c>
      <c r="B317" s="218"/>
      <c r="C317" s="304">
        <v>2.2794799999999995E-3</v>
      </c>
      <c r="D317" s="304">
        <v>8.6080059999999972E-2</v>
      </c>
      <c r="E317" s="304">
        <v>17.48561492</v>
      </c>
      <c r="F317" s="304">
        <v>1.0177871210526317</v>
      </c>
      <c r="G317" s="304">
        <v>0</v>
      </c>
      <c r="H317" s="303">
        <v>18.631761581052633</v>
      </c>
    </row>
    <row r="318" spans="1:8" x14ac:dyDescent="0.2">
      <c r="A318" s="302" t="s">
        <v>304</v>
      </c>
      <c r="B318" s="302"/>
      <c r="C318" s="303">
        <v>2.0906279778333334</v>
      </c>
      <c r="D318" s="303">
        <v>0.69139885999999995</v>
      </c>
      <c r="E318" s="303">
        <v>191.35719855999997</v>
      </c>
      <c r="F318" s="303">
        <v>9.0107502962745638</v>
      </c>
      <c r="G318" s="303">
        <v>0</v>
      </c>
      <c r="H318" s="303">
        <v>203.14997569410787</v>
      </c>
    </row>
    <row r="319" spans="1:8" x14ac:dyDescent="0.2">
      <c r="A319" s="218"/>
      <c r="B319" s="218"/>
      <c r="C319" s="304"/>
      <c r="D319" s="304"/>
      <c r="E319" s="304"/>
      <c r="F319" s="304"/>
      <c r="G319" s="304"/>
      <c r="H319" s="304"/>
    </row>
    <row r="320" spans="1:8" x14ac:dyDescent="0.2">
      <c r="A320" s="302" t="s">
        <v>305</v>
      </c>
      <c r="B320" s="302"/>
      <c r="C320" s="303">
        <v>0.33182417616666626</v>
      </c>
      <c r="D320" s="303">
        <v>0.42881357500000006</v>
      </c>
      <c r="E320" s="303">
        <v>150.93240038505564</v>
      </c>
      <c r="F320" s="303">
        <v>11.075183920394737</v>
      </c>
      <c r="G320" s="303">
        <v>0.23200000000000001</v>
      </c>
      <c r="H320" s="303">
        <v>163.05022205661717</v>
      </c>
    </row>
    <row r="321" spans="1:8" x14ac:dyDescent="0.2">
      <c r="A321" s="305"/>
      <c r="B321" s="305"/>
      <c r="C321" s="306"/>
      <c r="D321" s="306"/>
      <c r="E321" s="306"/>
      <c r="F321" s="306"/>
      <c r="G321" s="306"/>
      <c r="H321" s="306"/>
    </row>
    <row r="322" spans="1:8" ht="25.5" x14ac:dyDescent="0.2">
      <c r="A322" s="192" t="s">
        <v>230</v>
      </c>
      <c r="B322" s="192"/>
      <c r="C322" s="9" t="s">
        <v>111</v>
      </c>
      <c r="D322" s="9" t="s">
        <v>112</v>
      </c>
      <c r="E322" s="9" t="s">
        <v>113</v>
      </c>
      <c r="F322" s="9" t="s">
        <v>114</v>
      </c>
      <c r="G322" s="9" t="s">
        <v>109</v>
      </c>
      <c r="H322" s="9" t="s">
        <v>31</v>
      </c>
    </row>
    <row r="324" spans="1:8" x14ac:dyDescent="0.2">
      <c r="A324" s="220" t="s">
        <v>232</v>
      </c>
      <c r="B324" s="220"/>
      <c r="C324" s="222">
        <v>2.2999999999999998</v>
      </c>
      <c r="D324" s="222">
        <v>1.1000000000000001</v>
      </c>
      <c r="E324" s="222">
        <v>249.6</v>
      </c>
      <c r="F324" s="222">
        <v>19.399999999999999</v>
      </c>
      <c r="G324" s="222">
        <v>0.23200000000000001</v>
      </c>
      <c r="H324" s="222">
        <v>272.63200000000001</v>
      </c>
    </row>
    <row r="325" spans="1:8" x14ac:dyDescent="0.2">
      <c r="A325" s="45" t="s">
        <v>270</v>
      </c>
      <c r="C325" s="193"/>
      <c r="D325" s="193"/>
      <c r="E325" s="193"/>
      <c r="F325" s="193"/>
      <c r="G325" s="193"/>
      <c r="H325" s="101"/>
    </row>
    <row r="326" spans="1:8" x14ac:dyDescent="0.2">
      <c r="A326" s="45" t="s">
        <v>231</v>
      </c>
      <c r="C326" s="193">
        <v>0</v>
      </c>
      <c r="D326" s="193">
        <v>0.1</v>
      </c>
      <c r="E326" s="193">
        <v>17.600000000000001</v>
      </c>
      <c r="F326" s="193">
        <v>0.69499999999999995</v>
      </c>
      <c r="G326" s="193">
        <v>0</v>
      </c>
      <c r="H326" s="101">
        <v>18.395000000000003</v>
      </c>
    </row>
    <row r="327" spans="1:8" x14ac:dyDescent="0.2">
      <c r="A327" s="220" t="s">
        <v>306</v>
      </c>
      <c r="B327" s="220"/>
      <c r="C327" s="222">
        <v>2.2999999999999998</v>
      </c>
      <c r="D327" s="222">
        <v>1.2000000000000002</v>
      </c>
      <c r="E327" s="222">
        <v>267.2</v>
      </c>
      <c r="F327" s="222">
        <v>20.094999999999999</v>
      </c>
      <c r="G327" s="222">
        <v>0.23200000000000001</v>
      </c>
      <c r="H327" s="222">
        <v>291.02699999999999</v>
      </c>
    </row>
    <row r="328" spans="1:8" x14ac:dyDescent="0.2">
      <c r="C328" s="193"/>
      <c r="D328" s="193"/>
      <c r="E328" s="193"/>
      <c r="F328" s="193"/>
      <c r="G328" s="193"/>
      <c r="H328" s="101"/>
    </row>
    <row r="329" spans="1:8" x14ac:dyDescent="0.2">
      <c r="A329" s="220" t="s">
        <v>233</v>
      </c>
      <c r="B329" s="220"/>
      <c r="C329" s="222">
        <v>1.3</v>
      </c>
      <c r="D329" s="222">
        <v>0.6</v>
      </c>
      <c r="E329" s="222">
        <v>106</v>
      </c>
      <c r="F329" s="222">
        <v>4</v>
      </c>
      <c r="G329" s="222">
        <v>0</v>
      </c>
      <c r="H329" s="222">
        <v>111.80000000000001</v>
      </c>
    </row>
    <row r="330" spans="1:8" x14ac:dyDescent="0.2">
      <c r="A330" s="45" t="s">
        <v>270</v>
      </c>
      <c r="C330" s="101">
        <v>0.1</v>
      </c>
      <c r="D330" s="101">
        <v>1.5196600000000002E-3</v>
      </c>
      <c r="E330" s="101">
        <v>16</v>
      </c>
      <c r="F330" s="101">
        <v>1</v>
      </c>
      <c r="G330" s="101">
        <v>0</v>
      </c>
      <c r="H330" s="222">
        <v>17.101519660000001</v>
      </c>
    </row>
    <row r="331" spans="1:8" x14ac:dyDescent="0.2">
      <c r="A331" s="220" t="s">
        <v>307</v>
      </c>
      <c r="B331" s="220"/>
      <c r="C331" s="222">
        <v>1.4000000000000001</v>
      </c>
      <c r="D331" s="222">
        <v>0.60151966000000001</v>
      </c>
      <c r="E331" s="222">
        <v>121.7</v>
      </c>
      <c r="F331" s="222">
        <v>5</v>
      </c>
      <c r="G331" s="222">
        <v>0</v>
      </c>
      <c r="H331" s="222">
        <v>128.70151966</v>
      </c>
    </row>
    <row r="332" spans="1:8" x14ac:dyDescent="0.2">
      <c r="C332" s="193"/>
      <c r="D332" s="193"/>
      <c r="E332" s="193"/>
      <c r="F332" s="193"/>
      <c r="G332" s="193"/>
      <c r="H332" s="101"/>
    </row>
    <row r="333" spans="1:8" x14ac:dyDescent="0.2">
      <c r="A333" s="220" t="s">
        <v>308</v>
      </c>
      <c r="B333" s="220"/>
      <c r="C333" s="222">
        <v>0.89999999999999969</v>
      </c>
      <c r="D333" s="222">
        <v>0.59848034000000017</v>
      </c>
      <c r="E333" s="222">
        <v>145.80000000000001</v>
      </c>
      <c r="F333" s="222">
        <v>15.094999999999999</v>
      </c>
      <c r="G333" s="222">
        <v>0.23200000000000001</v>
      </c>
      <c r="H333" s="222">
        <v>162.18548034</v>
      </c>
    </row>
    <row r="335" spans="1:8" ht="25.5" x14ac:dyDescent="0.2">
      <c r="A335" s="192" t="s">
        <v>230</v>
      </c>
      <c r="B335" s="192"/>
      <c r="C335" s="9" t="s">
        <v>111</v>
      </c>
      <c r="D335" s="9" t="s">
        <v>112</v>
      </c>
      <c r="E335" s="9" t="s">
        <v>113</v>
      </c>
      <c r="F335" s="9" t="s">
        <v>114</v>
      </c>
      <c r="G335" s="9" t="s">
        <v>109</v>
      </c>
      <c r="H335" s="9" t="s">
        <v>31</v>
      </c>
    </row>
    <row r="336" spans="1:8" x14ac:dyDescent="0.2">
      <c r="A336" s="137"/>
      <c r="B336" s="137"/>
      <c r="C336" s="137"/>
      <c r="D336" s="137"/>
      <c r="E336" s="137"/>
      <c r="F336" s="137"/>
      <c r="G336" s="137"/>
      <c r="H336" s="137"/>
    </row>
    <row r="337" spans="1:10" x14ac:dyDescent="0.2">
      <c r="A337" s="223" t="s">
        <v>232</v>
      </c>
      <c r="B337" s="223"/>
      <c r="C337" s="224">
        <v>2.2999999999999998</v>
      </c>
      <c r="D337" s="224">
        <v>1.1000000000000001</v>
      </c>
      <c r="E337" s="224">
        <v>249.6</v>
      </c>
      <c r="F337" s="224">
        <v>19.399999999999999</v>
      </c>
      <c r="G337" s="224">
        <v>0.23200000000000001</v>
      </c>
      <c r="H337" s="224">
        <v>272.63200000000001</v>
      </c>
    </row>
    <row r="338" spans="1:10" x14ac:dyDescent="0.2">
      <c r="A338" s="144">
        <v>2020</v>
      </c>
      <c r="B338" s="93"/>
      <c r="C338" s="188"/>
      <c r="D338" s="188"/>
      <c r="E338" s="188"/>
      <c r="F338" s="188"/>
      <c r="G338" s="188"/>
      <c r="H338" s="188"/>
    </row>
    <row r="339" spans="1:10" x14ac:dyDescent="0.2">
      <c r="A339" s="93" t="s">
        <v>231</v>
      </c>
      <c r="B339" s="93"/>
      <c r="C339" s="188">
        <v>0.15779820000000003</v>
      </c>
      <c r="D339" s="188">
        <v>0.1</v>
      </c>
      <c r="E339" s="188">
        <v>78.333404339999987</v>
      </c>
      <c r="F339" s="188">
        <v>0.69499999999999995</v>
      </c>
      <c r="G339" s="188">
        <v>0</v>
      </c>
      <c r="H339" s="188">
        <v>79.286202539999977</v>
      </c>
    </row>
    <row r="340" spans="1:10" x14ac:dyDescent="0.2">
      <c r="A340" s="223" t="s">
        <v>263</v>
      </c>
      <c r="B340" s="223"/>
      <c r="C340" s="224">
        <v>2.4577982</v>
      </c>
      <c r="D340" s="224">
        <v>1.2000000000000002</v>
      </c>
      <c r="E340" s="224">
        <v>327.93340433999998</v>
      </c>
      <c r="F340" s="224">
        <v>20.094999999999999</v>
      </c>
      <c r="G340" s="224">
        <v>0.23200000000000001</v>
      </c>
      <c r="H340" s="224">
        <v>351.91820253999998</v>
      </c>
    </row>
    <row r="341" spans="1:10" x14ac:dyDescent="0.2">
      <c r="A341" s="93"/>
      <c r="B341" s="93"/>
      <c r="C341" s="188"/>
      <c r="D341" s="188"/>
      <c r="E341" s="188"/>
      <c r="F341" s="188"/>
      <c r="G341" s="188"/>
      <c r="H341" s="188"/>
    </row>
    <row r="342" spans="1:10" x14ac:dyDescent="0.2">
      <c r="A342" s="223" t="s">
        <v>233</v>
      </c>
      <c r="B342" s="223"/>
      <c r="C342" s="224">
        <v>1.3</v>
      </c>
      <c r="D342" s="224">
        <v>0.6</v>
      </c>
      <c r="E342" s="224">
        <v>106</v>
      </c>
      <c r="F342" s="224">
        <v>4</v>
      </c>
      <c r="G342" s="224">
        <v>0</v>
      </c>
      <c r="H342" s="224">
        <v>111.80000000000001</v>
      </c>
    </row>
    <row r="343" spans="1:10" x14ac:dyDescent="0.2">
      <c r="A343" s="144">
        <v>2020</v>
      </c>
      <c r="B343" s="93"/>
      <c r="C343" s="188">
        <v>0.78834849783333327</v>
      </c>
      <c r="D343" s="188">
        <v>5.3188000000000003E-3</v>
      </c>
      <c r="E343" s="188">
        <v>67.671583639999994</v>
      </c>
      <c r="F343" s="188">
        <v>3.5929631752219318</v>
      </c>
      <c r="G343" s="188">
        <v>0</v>
      </c>
      <c r="H343" s="224">
        <v>72.068214113055262</v>
      </c>
    </row>
    <row r="344" spans="1:10" x14ac:dyDescent="0.2">
      <c r="A344" s="223" t="s">
        <v>264</v>
      </c>
      <c r="B344" s="223"/>
      <c r="C344" s="224">
        <v>2.0883484978333335</v>
      </c>
      <c r="D344" s="224">
        <v>0.60531879999999993</v>
      </c>
      <c r="E344" s="224">
        <v>173.67158363999999</v>
      </c>
      <c r="F344" s="224">
        <v>7.5929631752219322</v>
      </c>
      <c r="G344" s="224">
        <v>0</v>
      </c>
      <c r="H344" s="224">
        <v>184.46821411305527</v>
      </c>
    </row>
    <row r="345" spans="1:10" x14ac:dyDescent="0.2">
      <c r="A345" s="93"/>
      <c r="B345" s="93"/>
      <c r="C345" s="188"/>
      <c r="D345" s="188"/>
      <c r="E345" s="188"/>
      <c r="F345" s="188"/>
      <c r="G345" s="188"/>
      <c r="H345" s="188"/>
    </row>
    <row r="346" spans="1:10" x14ac:dyDescent="0.2">
      <c r="A346" s="223" t="s">
        <v>265</v>
      </c>
      <c r="B346" s="223"/>
      <c r="C346" s="224">
        <v>0.3694497021666665</v>
      </c>
      <c r="D346" s="224">
        <v>0.49468120000000027</v>
      </c>
      <c r="E346" s="224">
        <v>154.16182069999999</v>
      </c>
      <c r="F346" s="224">
        <v>12.102036824778066</v>
      </c>
      <c r="G346" s="224">
        <v>0.23200000000000001</v>
      </c>
      <c r="H346" s="224">
        <v>167.35998842694471</v>
      </c>
    </row>
    <row r="350" spans="1:10" ht="15" x14ac:dyDescent="0.25">
      <c r="A350" s="46" t="s">
        <v>223</v>
      </c>
    </row>
    <row r="352" spans="1:10" ht="15" x14ac:dyDescent="0.2">
      <c r="A352" s="65" t="s">
        <v>25</v>
      </c>
      <c r="B352" s="81" t="s">
        <v>269</v>
      </c>
      <c r="C352" s="187" t="s">
        <v>270</v>
      </c>
      <c r="D352" s="187">
        <v>2020</v>
      </c>
      <c r="J352" s="45" t="s">
        <v>3</v>
      </c>
    </row>
    <row r="353" spans="1:4" x14ac:dyDescent="0.2">
      <c r="B353" s="93"/>
      <c r="C353" s="93"/>
      <c r="D353" s="93"/>
    </row>
    <row r="354" spans="1:4" x14ac:dyDescent="0.2">
      <c r="A354" s="45" t="s">
        <v>88</v>
      </c>
      <c r="B354" s="188">
        <v>278.65189327999997</v>
      </c>
      <c r="C354" s="188">
        <v>332.06112351000002</v>
      </c>
      <c r="D354" s="188">
        <v>1230.7472970900003</v>
      </c>
    </row>
    <row r="355" spans="1:4" x14ac:dyDescent="0.2">
      <c r="A355" s="45" t="s">
        <v>266</v>
      </c>
      <c r="B355" s="188">
        <v>-17.36978586</v>
      </c>
      <c r="C355" s="188">
        <v>-26.610986629999999</v>
      </c>
      <c r="D355" s="188">
        <v>-63.358101810000029</v>
      </c>
    </row>
    <row r="356" spans="1:4" x14ac:dyDescent="0.2">
      <c r="A356" s="78" t="s">
        <v>89</v>
      </c>
      <c r="B356" s="188">
        <v>5.3892580000000002E-2</v>
      </c>
      <c r="C356" s="188">
        <v>4.0905331999999994</v>
      </c>
      <c r="D356" s="188">
        <v>4.3503708799999998</v>
      </c>
    </row>
    <row r="357" spans="1:4" x14ac:dyDescent="0.2">
      <c r="A357" s="45" t="s">
        <v>90</v>
      </c>
      <c r="B357" s="188">
        <v>0</v>
      </c>
      <c r="C357" s="188">
        <v>0.31132992000000004</v>
      </c>
      <c r="D357" s="188">
        <v>0.14413384000000001</v>
      </c>
    </row>
    <row r="358" spans="1:4" x14ac:dyDescent="0.2">
      <c r="A358" s="225" t="s">
        <v>91</v>
      </c>
      <c r="B358" s="226">
        <v>261.33600000000001</v>
      </c>
      <c r="C358" s="226">
        <v>309.85199999999998</v>
      </c>
      <c r="D358" s="226">
        <v>1171.8837000000001</v>
      </c>
    </row>
    <row r="359" spans="1:4" x14ac:dyDescent="0.2">
      <c r="B359" s="93"/>
      <c r="C359" s="93"/>
      <c r="D359" s="137"/>
    </row>
    <row r="360" spans="1:4" x14ac:dyDescent="0.2">
      <c r="A360" s="45" t="s">
        <v>92</v>
      </c>
      <c r="B360" s="188">
        <v>19.30287998</v>
      </c>
      <c r="C360" s="188">
        <v>35.149097899999994</v>
      </c>
      <c r="D360" s="188">
        <v>120.51012882000001</v>
      </c>
    </row>
    <row r="361" spans="1:4" x14ac:dyDescent="0.2">
      <c r="A361" s="78" t="s">
        <v>224</v>
      </c>
      <c r="B361" s="188">
        <v>1.0810431999999999</v>
      </c>
      <c r="C361" s="188">
        <v>1.1399021</v>
      </c>
      <c r="D361" s="188">
        <v>0.12999996</v>
      </c>
    </row>
    <row r="362" spans="1:4" x14ac:dyDescent="0.2">
      <c r="A362" s="45" t="s">
        <v>93</v>
      </c>
      <c r="B362" s="188">
        <v>4.0800768200000004</v>
      </c>
      <c r="C362" s="188">
        <v>4.2</v>
      </c>
      <c r="D362" s="188">
        <v>24.184371219999999</v>
      </c>
    </row>
    <row r="363" spans="1:4" x14ac:dyDescent="0.2">
      <c r="A363" s="225" t="s">
        <v>94</v>
      </c>
      <c r="B363" s="226">
        <v>24.463999999999999</v>
      </c>
      <c r="C363" s="227">
        <v>40.488999999999997</v>
      </c>
      <c r="D363" s="227">
        <v>144.8245</v>
      </c>
    </row>
    <row r="364" spans="1:4" x14ac:dyDescent="0.2">
      <c r="B364" s="166"/>
      <c r="C364" s="93"/>
      <c r="D364" s="93"/>
    </row>
    <row r="365" spans="1:4" ht="13.5" thickBot="1" x14ac:dyDescent="0.25">
      <c r="A365" s="75" t="s">
        <v>95</v>
      </c>
      <c r="B365" s="189">
        <v>236.87200000000001</v>
      </c>
      <c r="C365" s="189">
        <v>269.26299999999998</v>
      </c>
      <c r="D365" s="102">
        <v>1027.0592000000001</v>
      </c>
    </row>
    <row r="366" spans="1:4" x14ac:dyDescent="0.2">
      <c r="B366" s="186"/>
      <c r="C366" s="186"/>
      <c r="D366" s="186"/>
    </row>
    <row r="367" spans="1:4" ht="15" x14ac:dyDescent="0.25">
      <c r="A367" s="46" t="s">
        <v>225</v>
      </c>
    </row>
    <row r="370" spans="1:4" ht="15" x14ac:dyDescent="0.2">
      <c r="A370" s="65" t="s">
        <v>25</v>
      </c>
      <c r="B370" s="187" t="s">
        <v>269</v>
      </c>
      <c r="C370" s="187" t="s">
        <v>270</v>
      </c>
      <c r="D370" s="187">
        <v>2020</v>
      </c>
    </row>
    <row r="371" spans="1:4" x14ac:dyDescent="0.2">
      <c r="B371" s="93"/>
      <c r="C371" s="93"/>
      <c r="D371" s="137"/>
    </row>
    <row r="372" spans="1:4" x14ac:dyDescent="0.2">
      <c r="A372" s="45" t="s">
        <v>96</v>
      </c>
      <c r="B372" s="188">
        <v>9.3716714399999983</v>
      </c>
      <c r="C372" s="188">
        <v>13.735777489999998</v>
      </c>
      <c r="D372" s="188">
        <v>48.228251040000004</v>
      </c>
    </row>
    <row r="373" spans="1:4" x14ac:dyDescent="0.2">
      <c r="A373" s="45" t="s">
        <v>97</v>
      </c>
      <c r="B373" s="188">
        <v>16.277705549999986</v>
      </c>
      <c r="C373" s="188">
        <v>27.9</v>
      </c>
      <c r="D373" s="188">
        <v>62.809257599999995</v>
      </c>
    </row>
    <row r="374" spans="1:4" x14ac:dyDescent="0.2">
      <c r="A374" s="225" t="s">
        <v>98</v>
      </c>
      <c r="B374" s="226">
        <v>25.649376989999986</v>
      </c>
      <c r="C374" s="226">
        <v>30.759229820000002</v>
      </c>
      <c r="D374" s="226">
        <v>111.03750864</v>
      </c>
    </row>
    <row r="375" spans="1:4" x14ac:dyDescent="0.2">
      <c r="B375" s="93"/>
      <c r="C375" s="93"/>
      <c r="D375" s="137"/>
    </row>
    <row r="376" spans="1:4" x14ac:dyDescent="0.2">
      <c r="A376" s="45" t="s">
        <v>267</v>
      </c>
      <c r="B376" s="188">
        <v>1.48143628</v>
      </c>
      <c r="C376" s="188">
        <v>1.1987355400000002</v>
      </c>
      <c r="D376" s="188">
        <v>6.0336052699999998</v>
      </c>
    </row>
    <row r="377" spans="1:4" x14ac:dyDescent="0.2">
      <c r="A377" s="45" t="s">
        <v>99</v>
      </c>
      <c r="B377" s="166">
        <v>12.165589059999999</v>
      </c>
      <c r="C377" s="166">
        <v>8.5175327999999997</v>
      </c>
      <c r="D377" s="166">
        <v>43.243887279999996</v>
      </c>
    </row>
    <row r="378" spans="1:4" x14ac:dyDescent="0.2">
      <c r="A378" s="225" t="s">
        <v>100</v>
      </c>
      <c r="B378" s="226">
        <v>13.647025339999999</v>
      </c>
      <c r="C378" s="226">
        <v>9.7162683399999992</v>
      </c>
      <c r="D378" s="226">
        <v>49.277492549999998</v>
      </c>
    </row>
    <row r="379" spans="1:4" x14ac:dyDescent="0.2">
      <c r="B379" s="166"/>
      <c r="C379" s="93"/>
      <c r="D379" s="93"/>
    </row>
    <row r="380" spans="1:4" ht="13.5" thickBot="1" x14ac:dyDescent="0.25">
      <c r="A380" s="75" t="s">
        <v>101</v>
      </c>
      <c r="B380" s="190">
        <v>12.002351649999987</v>
      </c>
      <c r="C380" s="190">
        <v>21.142961480000004</v>
      </c>
      <c r="D380" s="190">
        <v>61.760016090000001</v>
      </c>
    </row>
    <row r="381" spans="1:4" x14ac:dyDescent="0.2">
      <c r="B381" s="186"/>
      <c r="C381" s="186"/>
      <c r="D381" s="186"/>
    </row>
    <row r="382" spans="1:4" x14ac:dyDescent="0.2">
      <c r="B382" s="186"/>
      <c r="C382" s="186"/>
      <c r="D382" s="186"/>
    </row>
    <row r="383" spans="1:4" ht="15" x14ac:dyDescent="0.25">
      <c r="A383" s="46" t="s">
        <v>226</v>
      </c>
    </row>
    <row r="386" spans="1:4" ht="15" x14ac:dyDescent="0.2">
      <c r="A386" s="65" t="s">
        <v>25</v>
      </c>
      <c r="B386" s="187" t="s">
        <v>269</v>
      </c>
      <c r="C386" s="187" t="s">
        <v>270</v>
      </c>
      <c r="D386" s="187">
        <v>2020</v>
      </c>
    </row>
    <row r="387" spans="1:4" x14ac:dyDescent="0.2">
      <c r="B387" s="137"/>
      <c r="C387" s="93"/>
      <c r="D387" s="93"/>
    </row>
    <row r="388" spans="1:4" x14ac:dyDescent="0.2">
      <c r="A388" s="45" t="s">
        <v>102</v>
      </c>
      <c r="B388" s="188">
        <v>6.8174923199999995</v>
      </c>
      <c r="C388" s="188">
        <v>4.3</v>
      </c>
      <c r="D388" s="188">
        <v>22.713254639999999</v>
      </c>
    </row>
    <row r="389" spans="1:4" x14ac:dyDescent="0.2">
      <c r="A389" s="45" t="s">
        <v>103</v>
      </c>
      <c r="B389" s="188">
        <v>18.801047789999998</v>
      </c>
      <c r="C389" s="188">
        <v>18.899999999999999</v>
      </c>
      <c r="D389" s="188">
        <v>73.994211209999989</v>
      </c>
    </row>
    <row r="390" spans="1:4" x14ac:dyDescent="0.2">
      <c r="A390" s="45" t="s">
        <v>104</v>
      </c>
      <c r="B390" s="188">
        <v>7.90547574</v>
      </c>
      <c r="C390" s="188">
        <v>6.2</v>
      </c>
      <c r="D390" s="188">
        <v>32.179520229999994</v>
      </c>
    </row>
    <row r="391" spans="1:4" x14ac:dyDescent="0.2">
      <c r="A391" s="225" t="s">
        <v>105</v>
      </c>
      <c r="B391" s="226">
        <v>33.524015849999998</v>
      </c>
      <c r="C391" s="226">
        <v>29.4</v>
      </c>
      <c r="D391" s="226">
        <v>128.88698607999999</v>
      </c>
    </row>
    <row r="392" spans="1:4" x14ac:dyDescent="0.2">
      <c r="B392" s="186"/>
      <c r="C392" s="186"/>
      <c r="D392" s="186"/>
    </row>
    <row r="393" spans="1:4" ht="15" x14ac:dyDescent="0.25">
      <c r="A393" s="46" t="s">
        <v>227</v>
      </c>
    </row>
    <row r="395" spans="1:4" ht="15" x14ac:dyDescent="0.25">
      <c r="A395" s="46" t="s">
        <v>228</v>
      </c>
      <c r="B395" s="46"/>
    </row>
    <row r="397" spans="1:4" ht="15" x14ac:dyDescent="0.2">
      <c r="A397" s="65" t="s">
        <v>25</v>
      </c>
      <c r="B397" s="187" t="s">
        <v>269</v>
      </c>
      <c r="C397" s="187" t="s">
        <v>270</v>
      </c>
      <c r="D397" s="187">
        <v>2020</v>
      </c>
    </row>
    <row r="398" spans="1:4" x14ac:dyDescent="0.2">
      <c r="B398" s="137"/>
      <c r="C398" s="93"/>
      <c r="D398" s="137"/>
    </row>
    <row r="399" spans="1:4" x14ac:dyDescent="0.2">
      <c r="A399" s="45" t="s">
        <v>190</v>
      </c>
      <c r="B399" s="191">
        <v>0</v>
      </c>
      <c r="C399" s="188">
        <v>0</v>
      </c>
      <c r="D399" s="191"/>
    </row>
    <row r="400" spans="1:4" x14ac:dyDescent="0.2">
      <c r="A400" s="45" t="s">
        <v>106</v>
      </c>
      <c r="B400" s="188">
        <v>7.5499999999999998E-2</v>
      </c>
      <c r="C400" s="188">
        <v>1.5</v>
      </c>
      <c r="D400" s="188">
        <v>4.1625648100000001</v>
      </c>
    </row>
    <row r="401" spans="1:7" x14ac:dyDescent="0.2">
      <c r="A401" s="45" t="s">
        <v>107</v>
      </c>
      <c r="B401" s="188">
        <v>3.04606077</v>
      </c>
      <c r="C401" s="188">
        <v>4.7</v>
      </c>
      <c r="D401" s="188">
        <v>13.572746269999998</v>
      </c>
    </row>
    <row r="402" spans="1:7" x14ac:dyDescent="0.2">
      <c r="A402" s="45" t="s">
        <v>108</v>
      </c>
      <c r="B402" s="188">
        <v>0.48794168999999998</v>
      </c>
      <c r="C402" s="188">
        <v>0.6</v>
      </c>
      <c r="D402" s="188">
        <v>2.1091849499999999</v>
      </c>
    </row>
    <row r="403" spans="1:7" x14ac:dyDescent="0.2">
      <c r="A403" s="45" t="s">
        <v>109</v>
      </c>
      <c r="B403" s="166">
        <v>4.6747309699999988</v>
      </c>
      <c r="C403" s="166">
        <v>7.6</v>
      </c>
      <c r="D403" s="166">
        <v>22.955503970000002</v>
      </c>
    </row>
    <row r="404" spans="1:7" x14ac:dyDescent="0.2">
      <c r="A404" s="225" t="s">
        <v>110</v>
      </c>
      <c r="B404" s="226">
        <v>8.2842334299999987</v>
      </c>
      <c r="C404" s="227">
        <v>14.299999999999999</v>
      </c>
      <c r="D404" s="227">
        <v>42.800723409999996</v>
      </c>
    </row>
    <row r="405" spans="1:7" x14ac:dyDescent="0.2">
      <c r="B405" s="186"/>
      <c r="C405" s="186"/>
      <c r="D405" s="186"/>
    </row>
    <row r="406" spans="1:7" ht="15" x14ac:dyDescent="0.25">
      <c r="A406" s="46" t="s">
        <v>234</v>
      </c>
      <c r="B406" s="80"/>
      <c r="C406" s="76"/>
      <c r="D406" s="76"/>
      <c r="E406" s="76"/>
      <c r="F406" s="80"/>
    </row>
    <row r="408" spans="1:7" ht="15" x14ac:dyDescent="0.25">
      <c r="A408" s="46" t="s">
        <v>175</v>
      </c>
      <c r="B408" s="46"/>
    </row>
    <row r="410" spans="1:7" ht="237" customHeight="1" x14ac:dyDescent="0.2">
      <c r="A410" s="324" t="s">
        <v>191</v>
      </c>
      <c r="B410" s="324"/>
      <c r="C410" s="324"/>
      <c r="D410" s="324"/>
      <c r="E410" s="324"/>
      <c r="F410" s="324"/>
      <c r="G410" s="324"/>
    </row>
    <row r="411" spans="1:7" ht="15" x14ac:dyDescent="0.25">
      <c r="A411" s="46" t="s">
        <v>309</v>
      </c>
    </row>
    <row r="413" spans="1:7" ht="12" customHeight="1" x14ac:dyDescent="0.2"/>
    <row r="414" spans="1:7" ht="12" customHeight="1" x14ac:dyDescent="0.2">
      <c r="A414" s="324" t="s">
        <v>183</v>
      </c>
      <c r="B414" s="324"/>
      <c r="C414" s="324"/>
      <c r="D414" s="324"/>
      <c r="E414" s="324"/>
      <c r="F414" s="324"/>
      <c r="G414" s="324"/>
    </row>
    <row r="415" spans="1:7" ht="21.75" customHeight="1" x14ac:dyDescent="0.2">
      <c r="A415" s="324"/>
      <c r="B415" s="324"/>
      <c r="C415" s="324"/>
      <c r="D415" s="324"/>
      <c r="E415" s="324"/>
      <c r="F415" s="324"/>
      <c r="G415" s="324"/>
    </row>
    <row r="416" spans="1:7" ht="12" customHeight="1" x14ac:dyDescent="0.2"/>
    <row r="417" spans="1:7" x14ac:dyDescent="0.2">
      <c r="A417" s="324"/>
      <c r="B417" s="324"/>
      <c r="C417" s="324"/>
      <c r="D417" s="324"/>
      <c r="E417" s="324"/>
      <c r="F417" s="324"/>
      <c r="G417" s="324"/>
    </row>
    <row r="418" spans="1:7" ht="15" x14ac:dyDescent="0.25">
      <c r="A418" s="46" t="s">
        <v>310</v>
      </c>
    </row>
    <row r="420" spans="1:7" ht="85.5" customHeight="1" x14ac:dyDescent="0.2">
      <c r="A420" s="324" t="s">
        <v>311</v>
      </c>
      <c r="B420" s="324"/>
      <c r="C420" s="324"/>
      <c r="D420" s="324"/>
      <c r="E420" s="324"/>
      <c r="F420" s="324"/>
      <c r="G420" s="324"/>
    </row>
    <row r="422" spans="1:7" ht="15" x14ac:dyDescent="0.25">
      <c r="A422" s="307" t="s">
        <v>314</v>
      </c>
    </row>
    <row r="423" spans="1:7" ht="15" x14ac:dyDescent="0.25">
      <c r="A423" s="46"/>
    </row>
    <row r="424" spans="1:7" ht="69.75" customHeight="1" x14ac:dyDescent="0.2">
      <c r="A424" s="324" t="s">
        <v>315</v>
      </c>
      <c r="B424" s="324"/>
      <c r="C424" s="324"/>
      <c r="D424" s="324"/>
      <c r="E424" s="324"/>
      <c r="F424" s="324"/>
      <c r="G424" s="324"/>
    </row>
    <row r="425" spans="1:7" ht="15" x14ac:dyDescent="0.25">
      <c r="A425" s="46"/>
    </row>
    <row r="426" spans="1:7" ht="22.5" x14ac:dyDescent="0.2">
      <c r="A426" s="192" t="s">
        <v>230</v>
      </c>
      <c r="B426" s="187" t="s">
        <v>270</v>
      </c>
      <c r="C426" s="187" t="s">
        <v>316</v>
      </c>
      <c r="D426" s="187" t="s">
        <v>268</v>
      </c>
    </row>
    <row r="427" spans="1:7" x14ac:dyDescent="0.2">
      <c r="A427" s="54" t="s">
        <v>45</v>
      </c>
      <c r="B427" s="232">
        <v>309.8518998400001</v>
      </c>
      <c r="C427" s="232">
        <v>326.39999999999998</v>
      </c>
      <c r="D427" s="232">
        <v>-16.548100159999876</v>
      </c>
    </row>
    <row r="428" spans="1:7" x14ac:dyDescent="0.2">
      <c r="A428" s="54" t="s">
        <v>145</v>
      </c>
      <c r="B428" s="194">
        <v>-40.489253730000001</v>
      </c>
      <c r="C428" s="232">
        <v>-40.489253730000001</v>
      </c>
      <c r="D428" s="232">
        <v>0</v>
      </c>
    </row>
    <row r="429" spans="1:7" x14ac:dyDescent="0.2">
      <c r="A429" s="236" t="s">
        <v>95</v>
      </c>
      <c r="B429" s="237">
        <v>269.36264611000013</v>
      </c>
      <c r="C429" s="238">
        <v>285.91074627</v>
      </c>
      <c r="D429" s="238">
        <v>-16.548100159999876</v>
      </c>
    </row>
    <row r="430" spans="1:7" ht="15" x14ac:dyDescent="0.25">
      <c r="A430" s="46"/>
      <c r="C430" s="234"/>
      <c r="D430" s="234"/>
    </row>
    <row r="431" spans="1:7" x14ac:dyDescent="0.2">
      <c r="A431" s="54" t="s">
        <v>46</v>
      </c>
      <c r="B431" s="101">
        <v>30.759229820000002</v>
      </c>
      <c r="C431" s="234">
        <v>40.799999999999997</v>
      </c>
      <c r="D431" s="233">
        <v>-10.040770179999996</v>
      </c>
    </row>
    <row r="432" spans="1:7" x14ac:dyDescent="0.2">
      <c r="A432" s="54" t="s">
        <v>146</v>
      </c>
      <c r="B432" s="101">
        <v>-9.7162683399999992</v>
      </c>
      <c r="C432" s="234">
        <v>-36.299999999999997</v>
      </c>
      <c r="D432" s="233">
        <v>26.583731659999998</v>
      </c>
    </row>
    <row r="433" spans="1:11" x14ac:dyDescent="0.2">
      <c r="A433" s="236" t="s">
        <v>101</v>
      </c>
      <c r="B433" s="237">
        <v>21.042961480000002</v>
      </c>
      <c r="C433" s="238">
        <v>4.5</v>
      </c>
      <c r="D433" s="238">
        <v>16.542961480000002</v>
      </c>
    </row>
    <row r="434" spans="1:11" ht="15" x14ac:dyDescent="0.25">
      <c r="A434" s="46"/>
      <c r="C434" s="234"/>
      <c r="D434" s="234"/>
    </row>
    <row r="435" spans="1:11" x14ac:dyDescent="0.2">
      <c r="A435" s="239" t="s">
        <v>147</v>
      </c>
      <c r="B435" s="101">
        <v>0.15766255999999976</v>
      </c>
      <c r="C435" s="235">
        <v>0.15766255999999976</v>
      </c>
      <c r="D435" s="240">
        <v>0</v>
      </c>
      <c r="K435" s="45" t="s">
        <v>3</v>
      </c>
    </row>
    <row r="436" spans="1:11" x14ac:dyDescent="0.2">
      <c r="A436" s="236" t="s">
        <v>148</v>
      </c>
      <c r="B436" s="237">
        <v>290.56327015000011</v>
      </c>
      <c r="C436" s="238">
        <v>290.56327015000011</v>
      </c>
      <c r="D436" s="238">
        <v>0</v>
      </c>
    </row>
    <row r="439" spans="1:11" ht="15" x14ac:dyDescent="0.25">
      <c r="A439" s="46" t="s">
        <v>312</v>
      </c>
    </row>
    <row r="441" spans="1:11" ht="15" x14ac:dyDescent="0.25">
      <c r="A441" s="46" t="s">
        <v>176</v>
      </c>
      <c r="B441" s="46"/>
    </row>
    <row r="442" spans="1:11" ht="12" customHeight="1" x14ac:dyDescent="0.2"/>
    <row r="443" spans="1:11" ht="70.5" customHeight="1" x14ac:dyDescent="0.2">
      <c r="A443" s="324" t="s">
        <v>313</v>
      </c>
      <c r="B443" s="324"/>
      <c r="C443" s="324"/>
      <c r="D443" s="324"/>
      <c r="E443" s="324"/>
      <c r="F443" s="324"/>
      <c r="G443" s="324"/>
    </row>
    <row r="444" spans="1:11" x14ac:dyDescent="0.2">
      <c r="A444" s="324"/>
      <c r="B444" s="324"/>
      <c r="C444" s="324"/>
      <c r="D444" s="324"/>
      <c r="E444" s="324"/>
      <c r="F444" s="324"/>
      <c r="G444" s="324"/>
    </row>
  </sheetData>
  <mergeCells count="40">
    <mergeCell ref="A444:G444"/>
    <mergeCell ref="A443:G443"/>
    <mergeCell ref="A424:G424"/>
    <mergeCell ref="A250:E250"/>
    <mergeCell ref="A9:E9"/>
    <mergeCell ref="A410:G410"/>
    <mergeCell ref="A268:D268"/>
    <mergeCell ref="B77:D77"/>
    <mergeCell ref="G77:G78"/>
    <mergeCell ref="B67:D67"/>
    <mergeCell ref="A420:G420"/>
    <mergeCell ref="A258:D258"/>
    <mergeCell ref="A417:G417"/>
    <mergeCell ref="B82:D82"/>
    <mergeCell ref="G82:G83"/>
    <mergeCell ref="A5:G5"/>
    <mergeCell ref="A25:G25"/>
    <mergeCell ref="B33:D33"/>
    <mergeCell ref="G33:G34"/>
    <mergeCell ref="B62:D62"/>
    <mergeCell ref="G62:G63"/>
    <mergeCell ref="B57:D57"/>
    <mergeCell ref="G57:G58"/>
    <mergeCell ref="H33:H34"/>
    <mergeCell ref="B39:D39"/>
    <mergeCell ref="G39:G40"/>
    <mergeCell ref="H39:H40"/>
    <mergeCell ref="B45:D45"/>
    <mergeCell ref="G45:G46"/>
    <mergeCell ref="H45:H46"/>
    <mergeCell ref="H57:H58"/>
    <mergeCell ref="H62:H63"/>
    <mergeCell ref="G67:G68"/>
    <mergeCell ref="H67:H68"/>
    <mergeCell ref="H77:H78"/>
    <mergeCell ref="H82:H83"/>
    <mergeCell ref="B87:D87"/>
    <mergeCell ref="G87:G88"/>
    <mergeCell ref="H87:H88"/>
    <mergeCell ref="A414:G415"/>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V96"/>
  <sheetViews>
    <sheetView showGridLines="0" tabSelected="1" zoomScale="90" zoomScaleNormal="90" workbookViewId="0">
      <pane ySplit="3" topLeftCell="A4" activePane="bottomLeft" state="frozen"/>
      <selection pane="bottomLeft" activeCell="G15" sqref="G15"/>
    </sheetView>
  </sheetViews>
  <sheetFormatPr baseColWidth="10" defaultColWidth="11.42578125" defaultRowHeight="15" x14ac:dyDescent="0.25"/>
  <cols>
    <col min="1" max="1" width="64.28515625" customWidth="1"/>
    <col min="2" max="2" width="12.85546875" customWidth="1"/>
    <col min="3" max="3" width="11.42578125" style="106"/>
    <col min="5" max="5" width="11.42578125" style="203"/>
    <col min="6" max="6" width="11.7109375" bestFit="1" customWidth="1"/>
    <col min="7" max="7" width="13.5703125" bestFit="1" customWidth="1"/>
    <col min="8" max="8" width="13.85546875" bestFit="1" customWidth="1"/>
    <col min="12" max="13" width="13.28515625" bestFit="1" customWidth="1"/>
    <col min="14" max="14" width="11.7109375" bestFit="1" customWidth="1"/>
    <col min="15" max="15" width="20.5703125" bestFit="1" customWidth="1"/>
    <col min="16" max="16" width="13.5703125" bestFit="1" customWidth="1"/>
  </cols>
  <sheetData>
    <row r="1" spans="1:8" x14ac:dyDescent="0.25">
      <c r="A1" s="2" t="s">
        <v>7</v>
      </c>
      <c r="B1" s="202"/>
      <c r="C1" s="202"/>
      <c r="D1" s="202"/>
      <c r="E1" s="202"/>
      <c r="F1" s="115"/>
    </row>
    <row r="2" spans="1:8" x14ac:dyDescent="0.25">
      <c r="A2" s="1"/>
      <c r="B2" s="201" t="s">
        <v>143</v>
      </c>
      <c r="C2" s="201" t="s">
        <v>144</v>
      </c>
      <c r="D2" s="201" t="s">
        <v>143</v>
      </c>
      <c r="E2" s="201" t="s">
        <v>0</v>
      </c>
      <c r="F2" s="201" t="s">
        <v>0</v>
      </c>
    </row>
    <row r="3" spans="1:8" x14ac:dyDescent="0.25">
      <c r="A3" s="5" t="s">
        <v>118</v>
      </c>
      <c r="B3" s="207">
        <v>2021</v>
      </c>
      <c r="C3" s="207">
        <v>2020</v>
      </c>
      <c r="D3" s="207">
        <v>2020</v>
      </c>
      <c r="E3" s="207">
        <v>2020</v>
      </c>
      <c r="F3" s="207">
        <v>2019</v>
      </c>
    </row>
    <row r="4" spans="1:8" x14ac:dyDescent="0.25">
      <c r="B4" s="115"/>
      <c r="C4" s="115"/>
      <c r="D4" s="115"/>
      <c r="E4" s="115"/>
      <c r="F4" s="115"/>
    </row>
    <row r="5" spans="1:8" x14ac:dyDescent="0.25">
      <c r="A5" s="2" t="s">
        <v>4</v>
      </c>
      <c r="B5" s="115"/>
      <c r="C5" s="115"/>
      <c r="D5" s="115"/>
      <c r="E5" s="115"/>
      <c r="F5" s="115"/>
    </row>
    <row r="6" spans="1:8" x14ac:dyDescent="0.25">
      <c r="B6" s="115"/>
      <c r="C6" s="115"/>
      <c r="D6" s="115"/>
      <c r="E6" s="115"/>
      <c r="F6" s="115"/>
    </row>
    <row r="7" spans="1:8" x14ac:dyDescent="0.25">
      <c r="A7" s="1" t="s">
        <v>6</v>
      </c>
      <c r="B7" s="208">
        <v>62.719054150000005</v>
      </c>
      <c r="C7" s="208">
        <v>66.416785690000125</v>
      </c>
      <c r="D7" s="241">
        <v>45.944811920000113</v>
      </c>
      <c r="E7" s="110">
        <v>262.79554744000012</v>
      </c>
      <c r="F7" s="110">
        <v>202.87351100240298</v>
      </c>
      <c r="G7" s="3"/>
    </row>
    <row r="8" spans="1:8" x14ac:dyDescent="0.25">
      <c r="A8" s="1" t="s">
        <v>15</v>
      </c>
      <c r="B8" s="208">
        <f>-3806.66656/1000</f>
        <v>-3.80666656</v>
      </c>
      <c r="C8" s="208">
        <v>-2.0009660000000005</v>
      </c>
      <c r="D8" s="208">
        <v>-1.0078249999999997</v>
      </c>
      <c r="E8" s="110">
        <v>-9.2851035000000017</v>
      </c>
      <c r="F8" s="110">
        <v>-2.886441</v>
      </c>
      <c r="G8" s="3"/>
    </row>
    <row r="9" spans="1:8" x14ac:dyDescent="0.25">
      <c r="A9" s="1" t="s">
        <v>17</v>
      </c>
      <c r="B9" s="109">
        <f>1957872.940405/1000</f>
        <v>1957.872940405</v>
      </c>
      <c r="C9" s="109">
        <v>2026.5981801750002</v>
      </c>
      <c r="D9" s="241">
        <v>1846.6501938024028</v>
      </c>
      <c r="E9" s="110">
        <v>1595.6279264335901</v>
      </c>
      <c r="F9" s="110">
        <v>1690.1026636812016</v>
      </c>
      <c r="G9" s="3"/>
    </row>
    <row r="10" spans="1:8" x14ac:dyDescent="0.25">
      <c r="A10" s="5" t="s">
        <v>192</v>
      </c>
      <c r="B10" s="111"/>
      <c r="C10" s="111"/>
      <c r="D10" s="241">
        <v>0</v>
      </c>
      <c r="E10" s="111"/>
      <c r="F10" s="111">
        <v>18</v>
      </c>
      <c r="G10" s="3"/>
    </row>
    <row r="11" spans="1:8" x14ac:dyDescent="0.25">
      <c r="A11" s="205" t="s">
        <v>251</v>
      </c>
      <c r="B11" s="111"/>
      <c r="C11" s="111"/>
      <c r="D11" s="241">
        <v>37.512749999999997</v>
      </c>
      <c r="E11" s="111">
        <f>37512.75/1000</f>
        <v>37.512749999999997</v>
      </c>
      <c r="F11" s="111"/>
      <c r="G11" s="3"/>
    </row>
    <row r="12" spans="1:8" x14ac:dyDescent="0.25">
      <c r="A12" s="4" t="s">
        <v>5</v>
      </c>
      <c r="B12" s="112">
        <f>(B7+B8)/B9*4</f>
        <v>0.12035998123108757</v>
      </c>
      <c r="C12" s="112">
        <f>(C7+C8)/C9*4</f>
        <v>0.127140782657641</v>
      </c>
      <c r="D12" s="112">
        <f>(D7+D8)/D9*4</f>
        <v>9.73373020419665E-2</v>
      </c>
      <c r="E12" s="112" t="s">
        <v>116</v>
      </c>
      <c r="F12" s="112">
        <f>(F7+F8)/F9</f>
        <v>0.11832835619986093</v>
      </c>
      <c r="G12" s="84"/>
      <c r="H12" s="106"/>
    </row>
    <row r="13" spans="1:8" x14ac:dyDescent="0.25">
      <c r="A13" s="214" t="s">
        <v>252</v>
      </c>
      <c r="B13" s="113">
        <f>(B7+B8+B10)/B9*4</f>
        <v>0.12035998123108757</v>
      </c>
      <c r="C13" s="113">
        <f>(C7+C8+C10)/C9*4</f>
        <v>0.127140782657641</v>
      </c>
      <c r="D13" s="113">
        <f>(D7+D8+D10+D11)/D9*4</f>
        <v>0.17859308102143459</v>
      </c>
      <c r="E13" s="113">
        <f>(E7+E10+E8+E11)/E9</f>
        <v>0.18238787947919038</v>
      </c>
      <c r="F13" s="113">
        <f>(F7+F10+F8)/F9</f>
        <v>0.12897859679577497</v>
      </c>
    </row>
    <row r="14" spans="1:8" x14ac:dyDescent="0.25">
      <c r="A14" s="5"/>
      <c r="B14" s="114"/>
      <c r="C14" s="114"/>
      <c r="D14" s="114"/>
      <c r="E14" s="114"/>
      <c r="F14" s="114"/>
    </row>
    <row r="15" spans="1:8" x14ac:dyDescent="0.25">
      <c r="A15" s="2" t="s">
        <v>13</v>
      </c>
      <c r="B15" s="115"/>
      <c r="C15" s="115"/>
      <c r="D15" s="115"/>
      <c r="E15" s="115"/>
      <c r="F15" s="115"/>
    </row>
    <row r="16" spans="1:8" x14ac:dyDescent="0.25">
      <c r="B16" s="115"/>
      <c r="C16" s="115"/>
      <c r="D16" s="115"/>
      <c r="E16" s="115"/>
      <c r="F16" s="115"/>
    </row>
    <row r="17" spans="1:8" x14ac:dyDescent="0.25">
      <c r="A17" s="1" t="s">
        <v>8</v>
      </c>
      <c r="B17" s="116">
        <f>98312.41188/1000</f>
        <v>98.312411879999999</v>
      </c>
      <c r="C17" s="116">
        <v>99.323463329999996</v>
      </c>
      <c r="D17" s="116">
        <f>96996.30314/1000</f>
        <v>96.996303140000009</v>
      </c>
      <c r="E17" s="108">
        <v>387.57512836000001</v>
      </c>
      <c r="F17" s="108">
        <v>441.70194270000002</v>
      </c>
    </row>
    <row r="18" spans="1:8" x14ac:dyDescent="0.25">
      <c r="A18" s="1" t="s">
        <v>9</v>
      </c>
      <c r="B18" s="116">
        <f>255798.52576/1000</f>
        <v>255.79852575999999</v>
      </c>
      <c r="C18" s="116">
        <v>254.35766685000004</v>
      </c>
      <c r="D18" s="116">
        <f>290563.27015/1000</f>
        <v>290.56327014999999</v>
      </c>
      <c r="E18" s="108">
        <v>1100.4005568800001</v>
      </c>
      <c r="F18" s="108">
        <v>1175.55740797</v>
      </c>
    </row>
    <row r="19" spans="1:8" x14ac:dyDescent="0.25">
      <c r="A19" s="5" t="s">
        <v>11</v>
      </c>
      <c r="B19" s="116">
        <f>6817.49232/1000</f>
        <v>6.8174923200000004</v>
      </c>
      <c r="C19" s="116">
        <v>6.9798580299999999</v>
      </c>
      <c r="D19" s="116">
        <f>4314.38972/1000</f>
        <v>4.3143897200000003</v>
      </c>
      <c r="E19" s="103">
        <v>22.713254639999999</v>
      </c>
      <c r="F19" s="103">
        <v>83.99635462000002</v>
      </c>
    </row>
    <row r="20" spans="1:8" x14ac:dyDescent="0.25">
      <c r="A20" s="4" t="s">
        <v>10</v>
      </c>
      <c r="B20" s="112">
        <f>B17/B18</f>
        <v>0.38433533417718163</v>
      </c>
      <c r="C20" s="112">
        <f>C17/C18</f>
        <v>0.39048739737250809</v>
      </c>
      <c r="D20" s="117">
        <f>D17/D18</f>
        <v>0.33382162545846478</v>
      </c>
      <c r="E20" s="117">
        <f>E17/E18</f>
        <v>0.35221277010155633</v>
      </c>
      <c r="F20" s="117">
        <f>F17/F18</f>
        <v>0.37573830057585089</v>
      </c>
      <c r="G20" s="84"/>
    </row>
    <row r="21" spans="1:8" x14ac:dyDescent="0.25">
      <c r="A21" s="6" t="s">
        <v>115</v>
      </c>
      <c r="B21" s="118">
        <f>(B17-B19)/B18</f>
        <v>0.35768352959877514</v>
      </c>
      <c r="C21" s="118">
        <f>(C17-C19)/C18</f>
        <v>0.3630462822040938</v>
      </c>
      <c r="D21" s="118">
        <f>(D17-D19)/D18</f>
        <v>0.31897325966958601</v>
      </c>
      <c r="E21" s="118">
        <f>(E17-E19)/E18</f>
        <v>0.3315718730227693</v>
      </c>
      <c r="F21" s="118">
        <f>(F17-F19)/F18</f>
        <v>0.30428593759423495</v>
      </c>
      <c r="G21" s="84"/>
    </row>
    <row r="22" spans="1:8" x14ac:dyDescent="0.25">
      <c r="A22" s="1"/>
      <c r="B22" s="115"/>
      <c r="C22" s="115"/>
      <c r="D22" s="115"/>
      <c r="E22" s="210"/>
      <c r="F22" s="115"/>
    </row>
    <row r="23" spans="1:8" x14ac:dyDescent="0.25">
      <c r="A23" s="2" t="s">
        <v>14</v>
      </c>
      <c r="B23" s="115"/>
      <c r="C23" s="115"/>
      <c r="D23" s="115"/>
      <c r="E23" s="210"/>
      <c r="F23" s="115"/>
    </row>
    <row r="24" spans="1:8" x14ac:dyDescent="0.25">
      <c r="B24" s="115"/>
      <c r="C24" s="115"/>
      <c r="D24" s="115"/>
      <c r="E24" s="115"/>
      <c r="F24" s="115"/>
    </row>
    <row r="25" spans="1:8" x14ac:dyDescent="0.25">
      <c r="A25" s="1" t="s">
        <v>6</v>
      </c>
      <c r="B25" s="108">
        <f>B7</f>
        <v>62.719054150000005</v>
      </c>
      <c r="C25" s="108">
        <v>66.416785690000125</v>
      </c>
      <c r="D25" s="108">
        <v>45.944811920000113</v>
      </c>
      <c r="E25" s="109">
        <v>262.79554744000012</v>
      </c>
      <c r="F25" s="109">
        <v>202.87351100240298</v>
      </c>
      <c r="G25" s="24"/>
      <c r="H25" s="109"/>
    </row>
    <row r="26" spans="1:8" x14ac:dyDescent="0.25">
      <c r="A26" s="1" t="s">
        <v>15</v>
      </c>
      <c r="B26" s="108">
        <f>B8</f>
        <v>-3.80666656</v>
      </c>
      <c r="C26" s="108">
        <v>-2.0009660000000005</v>
      </c>
      <c r="D26" s="108">
        <v>-1.0078249999999997</v>
      </c>
      <c r="E26" s="109">
        <v>-9.2851035000000017</v>
      </c>
      <c r="F26" s="108">
        <v>-2.886441</v>
      </c>
      <c r="G26" s="23"/>
    </row>
    <row r="27" spans="1:8" x14ac:dyDescent="0.25">
      <c r="A27" s="1" t="s">
        <v>16</v>
      </c>
      <c r="B27" s="109">
        <f t="shared" ref="B27:D27" si="0">(SUM(B25:B26))</f>
        <v>58.912387590000009</v>
      </c>
      <c r="C27" s="109">
        <f t="shared" si="0"/>
        <v>64.41581969000012</v>
      </c>
      <c r="D27" s="109">
        <f t="shared" si="0"/>
        <v>44.936986920000116</v>
      </c>
      <c r="E27" s="109">
        <f>(SUM(E25:E26))</f>
        <v>253.51044394000013</v>
      </c>
      <c r="F27" s="109">
        <f>(SUM(F25:F26))</f>
        <v>199.98707000240299</v>
      </c>
      <c r="G27" s="23"/>
    </row>
    <row r="28" spans="1:8" x14ac:dyDescent="0.25">
      <c r="A28" s="1" t="s">
        <v>12</v>
      </c>
      <c r="B28" s="208">
        <v>186.6727486222222</v>
      </c>
      <c r="C28" s="108">
        <v>186.55698649999999</v>
      </c>
      <c r="D28" s="108">
        <v>184.11972800000001</v>
      </c>
      <c r="E28" s="109">
        <v>185.80042364754098</v>
      </c>
      <c r="F28" s="108">
        <v>180.76519225753424</v>
      </c>
    </row>
    <row r="29" spans="1:8" x14ac:dyDescent="0.25">
      <c r="A29" s="1" t="s">
        <v>199</v>
      </c>
      <c r="B29" s="208">
        <v>190.32074812222223</v>
      </c>
      <c r="C29" s="108">
        <v>190.36041599999999</v>
      </c>
      <c r="D29" s="108">
        <v>187.24991600000001</v>
      </c>
      <c r="E29" s="109">
        <v>189.75736364754098</v>
      </c>
      <c r="F29" s="108">
        <v>188.26490699999999</v>
      </c>
      <c r="G29" s="108"/>
    </row>
    <row r="30" spans="1:8" x14ac:dyDescent="0.25">
      <c r="A30" s="4" t="s">
        <v>170</v>
      </c>
      <c r="B30" s="119">
        <f>(B27)/B28</f>
        <v>0.31559179379323105</v>
      </c>
      <c r="C30" s="119">
        <f>(C27)/C28</f>
        <v>0.34528762979348471</v>
      </c>
      <c r="D30" s="119">
        <f>(D27)/D28</f>
        <v>0.24406394365301318</v>
      </c>
      <c r="E30" s="119">
        <f>(E27)/E28</f>
        <v>1.3644233902335092</v>
      </c>
      <c r="F30" s="119">
        <f>(F27)/F28</f>
        <v>1.1063361674048593</v>
      </c>
    </row>
    <row r="31" spans="1:8" x14ac:dyDescent="0.25">
      <c r="A31" s="4" t="s">
        <v>198</v>
      </c>
      <c r="B31" s="119">
        <f>B27/(B29)</f>
        <v>0.30954264404302895</v>
      </c>
      <c r="C31" s="119">
        <f>C27/(C29)</f>
        <v>0.33838873145770032</v>
      </c>
      <c r="D31" s="119">
        <f t="shared" ref="D31:F31" si="1">D27/(D29)</f>
        <v>0.23998401644142853</v>
      </c>
      <c r="E31" s="119">
        <f t="shared" ref="E31" si="2">E27/(E29)</f>
        <v>1.3359715747889256</v>
      </c>
      <c r="F31" s="119">
        <f t="shared" si="1"/>
        <v>1.0622641956442949</v>
      </c>
      <c r="H31" s="106"/>
    </row>
    <row r="32" spans="1:8" x14ac:dyDescent="0.25">
      <c r="A32" s="1"/>
      <c r="B32" s="120"/>
      <c r="C32" s="120"/>
      <c r="D32" s="121"/>
      <c r="E32" s="120"/>
      <c r="F32" s="120"/>
    </row>
    <row r="33" spans="1:11" x14ac:dyDescent="0.25">
      <c r="A33" s="2" t="s">
        <v>117</v>
      </c>
      <c r="B33" s="115"/>
      <c r="C33" s="115"/>
      <c r="D33" s="115"/>
      <c r="E33" s="115"/>
      <c r="F33" s="115"/>
    </row>
    <row r="34" spans="1:11" x14ac:dyDescent="0.25">
      <c r="B34" s="115"/>
      <c r="C34" s="115"/>
      <c r="D34" s="115"/>
      <c r="E34" s="115"/>
      <c r="F34" s="115"/>
    </row>
    <row r="35" spans="1:11" x14ac:dyDescent="0.25">
      <c r="A35" s="1" t="s">
        <v>18</v>
      </c>
      <c r="B35" s="108">
        <v>73.808910010000005</v>
      </c>
      <c r="C35" s="108">
        <v>68.893316290000016</v>
      </c>
      <c r="D35" s="122">
        <v>132.21236445</v>
      </c>
      <c r="E35" s="123" t="s">
        <v>116</v>
      </c>
      <c r="F35" s="123" t="s">
        <v>116</v>
      </c>
      <c r="G35" s="7"/>
    </row>
    <row r="36" spans="1:11" x14ac:dyDescent="0.25">
      <c r="A36" s="1" t="s">
        <v>19</v>
      </c>
      <c r="B36" s="108">
        <v>8201.4712677299995</v>
      </c>
      <c r="C36" s="108">
        <v>8351.157118905001</v>
      </c>
      <c r="D36" s="122">
        <v>8658.5816499349403</v>
      </c>
      <c r="E36" s="123" t="s">
        <v>116</v>
      </c>
      <c r="F36" s="123" t="s">
        <v>116</v>
      </c>
      <c r="G36" s="7"/>
    </row>
    <row r="37" spans="1:11" s="203" customFormat="1" x14ac:dyDescent="0.25">
      <c r="A37" s="5" t="s">
        <v>251</v>
      </c>
      <c r="B37" s="108">
        <v>-4.4000000000000004</v>
      </c>
      <c r="C37" s="108">
        <v>-14.5</v>
      </c>
      <c r="D37" s="122">
        <v>-50.017000000000003</v>
      </c>
      <c r="E37" s="123"/>
      <c r="F37" s="123"/>
      <c r="G37" s="206"/>
      <c r="H37" s="242"/>
    </row>
    <row r="38" spans="1:11" x14ac:dyDescent="0.25">
      <c r="A38" s="4" t="s">
        <v>177</v>
      </c>
      <c r="B38" s="117">
        <f>B35/B36*4</f>
        <v>3.5997887501191629E-2</v>
      </c>
      <c r="C38" s="117">
        <f>C35/C36*4</f>
        <v>3.2998213449507353E-2</v>
      </c>
      <c r="D38" s="117">
        <f>D35/D36*4</f>
        <v>6.1078070194553594E-2</v>
      </c>
      <c r="E38" s="124" t="s">
        <v>142</v>
      </c>
      <c r="F38" s="124" t="s">
        <v>142</v>
      </c>
    </row>
    <row r="39" spans="1:11" s="203" customFormat="1" x14ac:dyDescent="0.25">
      <c r="A39" s="6" t="s">
        <v>253</v>
      </c>
      <c r="B39" s="204">
        <f>(B35-B37)/B36*4</f>
        <v>3.8143843930893463E-2</v>
      </c>
      <c r="C39" s="204">
        <f>(C35-C37)/C36*4</f>
        <v>3.9943358795737516E-2</v>
      </c>
      <c r="D39" s="204">
        <f>(D35-D37)/D36*4</f>
        <v>8.4184395004865145E-2</v>
      </c>
      <c r="E39" s="124" t="s">
        <v>142</v>
      </c>
      <c r="F39" s="124" t="s">
        <v>142</v>
      </c>
    </row>
    <row r="40" spans="1:11" x14ac:dyDescent="0.25">
      <c r="B40" s="125"/>
      <c r="C40" s="125"/>
      <c r="D40" s="120"/>
      <c r="E40" s="120"/>
      <c r="F40" s="120"/>
    </row>
    <row r="41" spans="1:11" x14ac:dyDescent="0.25">
      <c r="A41" s="2" t="s">
        <v>193</v>
      </c>
      <c r="B41" s="115"/>
      <c r="C41" s="115"/>
      <c r="D41" s="115"/>
      <c r="E41" s="115"/>
      <c r="F41" s="115"/>
      <c r="K41" t="s">
        <v>3</v>
      </c>
    </row>
    <row r="42" spans="1:11" x14ac:dyDescent="0.25">
      <c r="B42" s="115"/>
      <c r="C42" s="115"/>
      <c r="D42" s="115"/>
      <c r="E42" s="115"/>
      <c r="F42" s="115"/>
    </row>
    <row r="43" spans="1:11" x14ac:dyDescent="0.25">
      <c r="A43" s="1" t="s">
        <v>81</v>
      </c>
      <c r="B43" s="243">
        <v>9005.9002700599995</v>
      </c>
      <c r="C43" s="108">
        <v>8991.7713202100003</v>
      </c>
      <c r="D43" s="243">
        <v>8556.8315874400014</v>
      </c>
      <c r="E43" s="123" t="s">
        <v>116</v>
      </c>
      <c r="F43" s="123" t="s">
        <v>116</v>
      </c>
      <c r="G43" s="82"/>
    </row>
    <row r="44" spans="1:11" x14ac:dyDescent="0.25">
      <c r="A44" s="1" t="s">
        <v>29</v>
      </c>
      <c r="B44" s="243">
        <v>8041.7829538400001</v>
      </c>
      <c r="C44" s="108">
        <v>8361.1639816199986</v>
      </c>
      <c r="D44" s="243">
        <v>8821.3591111300084</v>
      </c>
      <c r="E44" s="123" t="s">
        <v>116</v>
      </c>
      <c r="F44" s="123" t="s">
        <v>116</v>
      </c>
      <c r="G44" s="82"/>
    </row>
    <row r="45" spans="1:11" x14ac:dyDescent="0.25">
      <c r="A45" s="4" t="s">
        <v>193</v>
      </c>
      <c r="B45" s="117">
        <f>B43/B44</f>
        <v>1.1198885025564669</v>
      </c>
      <c r="C45" s="117">
        <f>C43/C44</f>
        <v>1.07542099879589</v>
      </c>
      <c r="D45" s="117">
        <f t="shared" ref="D45" si="3">D43/D44</f>
        <v>0.97001283811739969</v>
      </c>
      <c r="E45" s="124" t="s">
        <v>142</v>
      </c>
      <c r="F45" s="124" t="s">
        <v>142</v>
      </c>
      <c r="G45" s="82"/>
    </row>
    <row r="46" spans="1:11" x14ac:dyDescent="0.25">
      <c r="B46" s="120"/>
      <c r="C46" s="120"/>
      <c r="D46" s="120"/>
      <c r="E46" s="120"/>
      <c r="F46" s="120"/>
      <c r="G46" s="82"/>
    </row>
    <row r="47" spans="1:11" x14ac:dyDescent="0.25">
      <c r="A47" s="2" t="s">
        <v>194</v>
      </c>
      <c r="B47" s="115"/>
      <c r="C47" s="115"/>
      <c r="D47" s="115"/>
      <c r="E47" s="115"/>
      <c r="F47" s="115"/>
      <c r="G47" s="82"/>
    </row>
    <row r="48" spans="1:11" x14ac:dyDescent="0.25">
      <c r="B48" s="115"/>
      <c r="C48" s="115"/>
      <c r="D48" s="115"/>
      <c r="E48" s="115"/>
      <c r="F48" s="115"/>
    </row>
    <row r="49" spans="1:22" x14ac:dyDescent="0.25">
      <c r="A49" s="1" t="s">
        <v>95</v>
      </c>
      <c r="B49" s="108">
        <v>236.87144845999993</v>
      </c>
      <c r="C49" s="108">
        <v>237.92151192000009</v>
      </c>
      <c r="D49" s="108">
        <v>269.36264611000007</v>
      </c>
      <c r="E49" s="123" t="s">
        <v>116</v>
      </c>
      <c r="F49" s="123" t="s">
        <v>116</v>
      </c>
      <c r="G49" s="108"/>
    </row>
    <row r="50" spans="1:22" x14ac:dyDescent="0.25">
      <c r="A50" s="1" t="s">
        <v>195</v>
      </c>
      <c r="B50" s="108">
        <v>9374.4283831400007</v>
      </c>
      <c r="C50" s="108">
        <v>9686.6641996199978</v>
      </c>
      <c r="D50" s="108">
        <v>9298.9264636799398</v>
      </c>
      <c r="E50" s="123" t="s">
        <v>116</v>
      </c>
      <c r="F50" s="123" t="s">
        <v>116</v>
      </c>
    </row>
    <row r="51" spans="1:22" x14ac:dyDescent="0.25">
      <c r="A51" s="4" t="s">
        <v>194</v>
      </c>
      <c r="B51" s="117">
        <f t="shared" ref="B51" si="4">(B49/B50)*4</f>
        <v>0.10107131391008992</v>
      </c>
      <c r="C51" s="117">
        <f>(C49/C50)*4</f>
        <v>9.8247036138336907E-2</v>
      </c>
      <c r="D51" s="117">
        <f>(D49/D50)*4</f>
        <v>0.11586827669283578</v>
      </c>
      <c r="E51" s="124" t="s">
        <v>142</v>
      </c>
      <c r="F51" s="124" t="s">
        <v>142</v>
      </c>
      <c r="H51" s="126"/>
    </row>
    <row r="52" spans="1:22" x14ac:dyDescent="0.25">
      <c r="B52" s="209"/>
      <c r="C52" s="209"/>
      <c r="D52" s="209"/>
      <c r="E52" s="120"/>
      <c r="F52" s="120"/>
    </row>
    <row r="53" spans="1:22" x14ac:dyDescent="0.25">
      <c r="A53" s="2" t="s">
        <v>250</v>
      </c>
      <c r="B53" s="115"/>
      <c r="C53" s="115"/>
      <c r="D53" s="115"/>
      <c r="E53" s="115"/>
      <c r="F53" s="115"/>
      <c r="J53" t="s">
        <v>3</v>
      </c>
    </row>
    <row r="54" spans="1:22" x14ac:dyDescent="0.25">
      <c r="A54" s="2"/>
      <c r="B54" s="115"/>
      <c r="C54" s="115"/>
      <c r="D54" s="115"/>
      <c r="E54" s="115"/>
      <c r="F54" s="115"/>
    </row>
    <row r="55" spans="1:22" x14ac:dyDescent="0.25">
      <c r="A55" s="1" t="s">
        <v>247</v>
      </c>
      <c r="B55" s="244">
        <v>6205.9672422014901</v>
      </c>
      <c r="C55" s="108">
        <v>6540.3</v>
      </c>
      <c r="D55" s="108">
        <v>7051.1490509910636</v>
      </c>
      <c r="E55" s="123" t="s">
        <v>116</v>
      </c>
      <c r="F55" s="123" t="s">
        <v>116</v>
      </c>
    </row>
    <row r="56" spans="1:22" x14ac:dyDescent="0.25">
      <c r="A56" s="1" t="s">
        <v>248</v>
      </c>
      <c r="B56" s="244">
        <v>756.25018252443397</v>
      </c>
      <c r="C56" s="108">
        <v>927.4</v>
      </c>
      <c r="D56" s="108">
        <v>1155.0873391507976</v>
      </c>
      <c r="E56" s="123" t="s">
        <v>116</v>
      </c>
      <c r="F56" s="123" t="s">
        <v>116</v>
      </c>
      <c r="L56" s="244"/>
    </row>
    <row r="57" spans="1:22" x14ac:dyDescent="0.25">
      <c r="A57" s="1" t="s">
        <v>249</v>
      </c>
      <c r="B57" s="244">
        <v>2236.9387880640802</v>
      </c>
      <c r="C57" s="108">
        <v>2039.2</v>
      </c>
      <c r="D57" s="108">
        <v>1670.2696211826835</v>
      </c>
      <c r="E57" s="123" t="s">
        <v>116</v>
      </c>
      <c r="F57" s="123" t="s">
        <v>116</v>
      </c>
      <c r="I57" s="244"/>
      <c r="J57" s="244"/>
      <c r="K57" s="244"/>
      <c r="L57" s="244"/>
    </row>
    <row r="58" spans="1:22" x14ac:dyDescent="0.25">
      <c r="A58" s="1" t="s">
        <v>241</v>
      </c>
      <c r="B58" s="244">
        <v>140.80578139525099</v>
      </c>
      <c r="C58" s="108">
        <v>166.1</v>
      </c>
      <c r="D58" s="108">
        <v>174.4</v>
      </c>
      <c r="E58" s="123" t="s">
        <v>116</v>
      </c>
      <c r="F58" s="123" t="s">
        <v>116</v>
      </c>
      <c r="H58" s="245"/>
      <c r="I58" s="245"/>
      <c r="J58" s="245"/>
      <c r="K58" s="246"/>
      <c r="L58" s="244"/>
    </row>
    <row r="59" spans="1:22" x14ac:dyDescent="0.25">
      <c r="A59" s="1" t="s">
        <v>242</v>
      </c>
      <c r="B59" s="244">
        <v>121.962890577286</v>
      </c>
      <c r="C59" s="108">
        <v>150</v>
      </c>
      <c r="D59" s="108">
        <v>197</v>
      </c>
      <c r="E59" s="123" t="s">
        <v>116</v>
      </c>
      <c r="F59" s="123" t="s">
        <v>116</v>
      </c>
      <c r="K59" s="246"/>
      <c r="N59" s="200"/>
      <c r="O59" s="200"/>
      <c r="P59" s="200"/>
    </row>
    <row r="60" spans="1:22" x14ac:dyDescent="0.25">
      <c r="A60" s="1" t="s">
        <v>243</v>
      </c>
      <c r="B60" s="244">
        <v>894.61859053332205</v>
      </c>
      <c r="C60" s="108">
        <v>829.7</v>
      </c>
      <c r="D60" s="108">
        <v>641.20000000000005</v>
      </c>
      <c r="E60" s="123" t="s">
        <v>116</v>
      </c>
      <c r="F60" s="123" t="s">
        <v>116</v>
      </c>
      <c r="K60" s="246"/>
      <c r="N60" s="200"/>
      <c r="O60" s="200"/>
      <c r="P60" s="200"/>
    </row>
    <row r="61" spans="1:22" x14ac:dyDescent="0.25">
      <c r="A61" s="4" t="s">
        <v>244</v>
      </c>
      <c r="B61" s="117">
        <f>B58/B55</f>
        <v>2.2688772901950073E-2</v>
      </c>
      <c r="C61" s="117">
        <f>C58/C55</f>
        <v>2.5396388544867973E-2</v>
      </c>
      <c r="D61" s="117">
        <f>D58/D55</f>
        <v>2.4733557429974833E-2</v>
      </c>
      <c r="E61" s="124" t="s">
        <v>142</v>
      </c>
      <c r="F61" s="124" t="s">
        <v>142</v>
      </c>
      <c r="N61" s="200"/>
      <c r="O61" s="200"/>
      <c r="P61" s="200"/>
    </row>
    <row r="62" spans="1:22" x14ac:dyDescent="0.25">
      <c r="A62" s="4" t="s">
        <v>245</v>
      </c>
      <c r="B62" s="117">
        <f t="shared" ref="B62:D63" si="5">B59/B56</f>
        <v>0.16127320481452639</v>
      </c>
      <c r="C62" s="117">
        <f t="shared" ref="C62" si="6">C59/C56</f>
        <v>0.16174250593055856</v>
      </c>
      <c r="D62" s="117">
        <f t="shared" si="5"/>
        <v>0.17054987386913215</v>
      </c>
      <c r="E62" s="124" t="s">
        <v>142</v>
      </c>
      <c r="F62" s="124" t="s">
        <v>142</v>
      </c>
      <c r="N62" s="200"/>
      <c r="O62" s="200"/>
      <c r="P62" s="200"/>
    </row>
    <row r="63" spans="1:22" x14ac:dyDescent="0.25">
      <c r="A63" s="4" t="s">
        <v>246</v>
      </c>
      <c r="B63" s="117">
        <f t="shared" si="5"/>
        <v>0.39992984846382595</v>
      </c>
      <c r="C63" s="117">
        <f t="shared" ref="C63" si="7">C60/C57</f>
        <v>0.40687524519419382</v>
      </c>
      <c r="D63" s="117">
        <f t="shared" si="5"/>
        <v>0.38389011682196528</v>
      </c>
      <c r="E63" s="124" t="s">
        <v>142</v>
      </c>
      <c r="F63" s="124" t="s">
        <v>142</v>
      </c>
      <c r="K63" s="8"/>
      <c r="L63" s="8"/>
      <c r="M63" s="8"/>
      <c r="N63" s="211"/>
      <c r="O63" s="211"/>
      <c r="P63" s="211"/>
      <c r="Q63" s="8"/>
      <c r="R63" s="8"/>
      <c r="S63" s="8"/>
      <c r="T63" s="8"/>
      <c r="U63" s="8"/>
      <c r="V63" s="8"/>
    </row>
    <row r="64" spans="1:22" x14ac:dyDescent="0.25">
      <c r="B64" s="120"/>
      <c r="C64" s="120"/>
      <c r="D64" s="120"/>
      <c r="E64" s="120"/>
      <c r="F64" s="120"/>
      <c r="K64" s="8"/>
      <c r="L64" s="8"/>
      <c r="M64" s="8"/>
      <c r="N64" s="8"/>
      <c r="O64" s="8"/>
      <c r="P64" s="8"/>
      <c r="Q64" s="8"/>
      <c r="R64" s="8"/>
      <c r="S64" s="8"/>
      <c r="T64" s="8"/>
      <c r="U64" s="8"/>
      <c r="V64" s="8"/>
    </row>
    <row r="65" spans="1:22" x14ac:dyDescent="0.25">
      <c r="A65" s="2" t="s">
        <v>197</v>
      </c>
      <c r="B65" s="115"/>
      <c r="C65" s="115"/>
      <c r="D65" s="115"/>
      <c r="E65" s="115"/>
      <c r="F65" s="115"/>
      <c r="K65" s="8"/>
      <c r="L65" s="212"/>
      <c r="M65" s="212"/>
      <c r="N65" s="212"/>
      <c r="O65" s="212"/>
      <c r="P65" s="212"/>
      <c r="Q65" s="213"/>
      <c r="R65" s="213"/>
      <c r="S65" s="212"/>
      <c r="T65" s="8"/>
      <c r="U65" s="8"/>
      <c r="V65" s="8"/>
    </row>
    <row r="66" spans="1:22" x14ac:dyDescent="0.25">
      <c r="B66" s="115"/>
      <c r="C66" s="115"/>
      <c r="D66" s="115"/>
      <c r="E66" s="115"/>
      <c r="F66" s="115"/>
      <c r="K66" s="8"/>
      <c r="L66" s="212"/>
      <c r="M66" s="212"/>
      <c r="N66" s="212"/>
      <c r="O66" s="212"/>
      <c r="P66" s="212"/>
      <c r="Q66" s="213"/>
      <c r="R66" s="213"/>
      <c r="S66" s="212"/>
      <c r="T66" s="8"/>
      <c r="U66" s="8"/>
      <c r="V66" s="8"/>
    </row>
    <row r="67" spans="1:22" x14ac:dyDescent="0.25">
      <c r="A67" s="1" t="s">
        <v>255</v>
      </c>
      <c r="B67" s="108">
        <f>SUM('[1]3. Yield'!$AX$2:$AZ$4)-SUM('[1]3. Yield'!$AX$152:$AZ$154)</f>
        <v>194.75965958</v>
      </c>
      <c r="C67" s="108">
        <v>226.29954465</v>
      </c>
      <c r="D67" s="122">
        <v>245.09963193999999</v>
      </c>
      <c r="E67" s="123" t="s">
        <v>116</v>
      </c>
      <c r="F67" s="123" t="s">
        <v>116</v>
      </c>
      <c r="K67" s="8"/>
      <c r="L67" s="212"/>
      <c r="M67" s="212"/>
      <c r="N67" s="212"/>
      <c r="O67" s="212"/>
      <c r="P67" s="212"/>
      <c r="Q67" s="213"/>
      <c r="R67" s="213"/>
      <c r="S67" s="212"/>
      <c r="T67" s="8"/>
      <c r="U67" s="8"/>
      <c r="V67" s="8"/>
    </row>
    <row r="68" spans="1:22" x14ac:dyDescent="0.25">
      <c r="A68" s="1" t="s">
        <v>254</v>
      </c>
      <c r="B68" s="108">
        <v>5901.8124851528692</v>
      </c>
      <c r="C68" s="108">
        <v>6507.537584707723</v>
      </c>
      <c r="D68" s="108">
        <v>6540.3537375173983</v>
      </c>
      <c r="E68" s="123" t="s">
        <v>116</v>
      </c>
      <c r="F68" s="123" t="s">
        <v>116</v>
      </c>
      <c r="K68" s="8"/>
      <c r="L68" s="212"/>
      <c r="M68" s="212"/>
      <c r="N68" s="212"/>
      <c r="O68" s="212"/>
      <c r="P68" s="212"/>
      <c r="Q68" s="213"/>
      <c r="R68" s="213"/>
      <c r="S68" s="212"/>
      <c r="T68" s="8"/>
      <c r="U68" s="8"/>
      <c r="V68" s="8"/>
    </row>
    <row r="69" spans="1:22" x14ac:dyDescent="0.25">
      <c r="A69" s="4" t="s">
        <v>197</v>
      </c>
      <c r="B69" s="117">
        <f>(B67/B68)*4</f>
        <v>0.13199989668933396</v>
      </c>
      <c r="C69" s="117">
        <f>(C67/C68)*4</f>
        <v>0.13909995398676683</v>
      </c>
      <c r="D69" s="117">
        <f>(D67/D68)*4</f>
        <v>0.14989992393471699</v>
      </c>
      <c r="E69" s="124" t="s">
        <v>142</v>
      </c>
      <c r="F69" s="124" t="s">
        <v>142</v>
      </c>
      <c r="K69" s="8"/>
      <c r="L69" s="212"/>
      <c r="M69" s="212"/>
      <c r="N69" s="212"/>
      <c r="O69" s="212"/>
      <c r="P69" s="212"/>
      <c r="Q69" s="213"/>
      <c r="R69" s="213"/>
      <c r="S69" s="212"/>
      <c r="T69" s="8"/>
      <c r="U69" s="8"/>
      <c r="V69" s="8"/>
    </row>
    <row r="70" spans="1:22" x14ac:dyDescent="0.25">
      <c r="A70" s="1"/>
      <c r="B70" s="247"/>
      <c r="C70" s="247"/>
      <c r="D70" s="247"/>
      <c r="E70" s="126"/>
      <c r="F70" s="126"/>
      <c r="K70" s="8"/>
      <c r="L70" s="8"/>
      <c r="M70" s="8"/>
      <c r="N70" s="8"/>
      <c r="O70" s="8"/>
      <c r="P70" s="8"/>
      <c r="Q70" s="8"/>
      <c r="R70" s="8"/>
      <c r="S70" s="8"/>
      <c r="T70" s="8"/>
      <c r="U70" s="8"/>
      <c r="V70" s="8"/>
    </row>
    <row r="71" spans="1:22" x14ac:dyDescent="0.25">
      <c r="A71" s="2" t="s">
        <v>196</v>
      </c>
      <c r="B71" s="115"/>
      <c r="C71" s="115"/>
      <c r="D71" s="115"/>
      <c r="E71" s="115"/>
      <c r="F71" s="115"/>
      <c r="G71" t="s">
        <v>3</v>
      </c>
      <c r="K71" s="8"/>
      <c r="L71" s="8"/>
      <c r="M71" s="8"/>
      <c r="N71" s="8"/>
      <c r="O71" s="8"/>
      <c r="P71" s="8"/>
      <c r="Q71" s="8"/>
      <c r="R71" s="8"/>
      <c r="S71" s="8"/>
      <c r="T71" s="8"/>
      <c r="U71" s="8"/>
      <c r="V71" s="8"/>
    </row>
    <row r="72" spans="1:22" x14ac:dyDescent="0.25">
      <c r="B72" s="115"/>
      <c r="C72" s="115"/>
      <c r="D72" s="115"/>
      <c r="E72" s="115"/>
      <c r="F72" s="115"/>
      <c r="K72" s="8"/>
      <c r="L72" s="8"/>
      <c r="M72" s="8"/>
      <c r="N72" s="8"/>
      <c r="O72" s="8"/>
      <c r="P72" s="8"/>
      <c r="Q72" s="8"/>
      <c r="R72" s="8"/>
      <c r="S72" s="8"/>
      <c r="T72" s="8"/>
      <c r="U72" s="8"/>
      <c r="V72" s="8"/>
    </row>
    <row r="73" spans="1:22" x14ac:dyDescent="0.25">
      <c r="A73" s="1" t="s">
        <v>256</v>
      </c>
      <c r="B73" s="108">
        <f>SUM('[1]3. Yield'!$AX$5:$AZ$7)-SUM('[1]3. Yield'!$AX$155:$AZ$157)</f>
        <v>23.912319050000004</v>
      </c>
      <c r="C73" s="108">
        <v>32.311236980000004</v>
      </c>
      <c r="D73" s="122">
        <f>SUM('[1]3. Yield'!$AL$5:$AN$7)-SUM('[1]3. Yield'!$AL$155:$AN$157)</f>
        <v>32.519622090000006</v>
      </c>
      <c r="E73" s="123" t="s">
        <v>116</v>
      </c>
      <c r="F73" s="123" t="s">
        <v>116</v>
      </c>
      <c r="K73" s="8"/>
      <c r="L73" s="8"/>
      <c r="M73" s="8"/>
      <c r="N73" s="8"/>
      <c r="O73" s="8"/>
      <c r="P73" s="8"/>
      <c r="Q73" s="8"/>
      <c r="R73" s="8"/>
      <c r="S73" s="8"/>
      <c r="T73" s="8"/>
      <c r="U73" s="8"/>
      <c r="V73" s="8"/>
    </row>
    <row r="74" spans="1:22" x14ac:dyDescent="0.25">
      <c r="A74" s="1" t="s">
        <v>257</v>
      </c>
      <c r="B74" s="108">
        <v>565.98844619458555</v>
      </c>
      <c r="C74" s="108">
        <v>785.68419574189272</v>
      </c>
      <c r="D74" s="108">
        <v>673.9083099380714</v>
      </c>
      <c r="E74" s="123" t="s">
        <v>116</v>
      </c>
      <c r="F74" s="123" t="s">
        <v>116</v>
      </c>
      <c r="K74" s="8"/>
      <c r="L74" s="8"/>
      <c r="M74" s="8"/>
      <c r="N74" s="8"/>
      <c r="O74" s="8"/>
      <c r="P74" s="8"/>
      <c r="Q74" s="8"/>
      <c r="R74" s="8"/>
      <c r="S74" s="8"/>
      <c r="T74" s="8"/>
      <c r="U74" s="8"/>
      <c r="V74" s="8"/>
    </row>
    <row r="75" spans="1:22" x14ac:dyDescent="0.25">
      <c r="A75" s="4" t="s">
        <v>196</v>
      </c>
      <c r="B75" s="117">
        <f>(B73/B74)*4</f>
        <v>0.16899510377481453</v>
      </c>
      <c r="C75" s="117">
        <f>(C73/C74)*4</f>
        <v>0.16449986982105291</v>
      </c>
      <c r="D75" s="117">
        <f t="shared" ref="D75" si="8">(D73/D74)*4</f>
        <v>0.19302104817783527</v>
      </c>
      <c r="E75" s="124" t="s">
        <v>142</v>
      </c>
      <c r="F75" s="124" t="s">
        <v>142</v>
      </c>
      <c r="K75" s="8"/>
      <c r="L75" s="8"/>
      <c r="M75" s="8"/>
      <c r="N75" s="8"/>
      <c r="O75" s="8"/>
      <c r="P75" s="8"/>
      <c r="Q75" s="8"/>
      <c r="R75" s="8"/>
      <c r="S75" s="8"/>
      <c r="T75" s="8"/>
      <c r="U75" s="8"/>
      <c r="V75" s="8"/>
    </row>
    <row r="76" spans="1:22" x14ac:dyDescent="0.25">
      <c r="B76" s="248"/>
      <c r="C76" s="249"/>
      <c r="D76" s="249"/>
      <c r="E76" s="120"/>
      <c r="F76" s="120"/>
      <c r="K76" s="8"/>
      <c r="L76" s="8"/>
      <c r="M76" s="8"/>
      <c r="N76" s="8"/>
      <c r="O76" s="8"/>
      <c r="P76" s="8"/>
      <c r="Q76" s="8"/>
      <c r="R76" s="8"/>
      <c r="S76" s="8"/>
      <c r="T76" s="8"/>
      <c r="U76" s="8"/>
      <c r="V76" s="8"/>
    </row>
    <row r="77" spans="1:22" x14ac:dyDescent="0.25">
      <c r="A77" s="2" t="s">
        <v>200</v>
      </c>
      <c r="B77" s="115"/>
      <c r="C77" s="115"/>
      <c r="D77" s="115"/>
      <c r="E77" s="115"/>
      <c r="F77" s="115"/>
      <c r="K77" s="8"/>
      <c r="L77" s="8"/>
      <c r="M77" s="8"/>
      <c r="N77" s="8"/>
      <c r="O77" s="8"/>
      <c r="P77" s="8"/>
      <c r="Q77" s="8"/>
      <c r="R77" s="8"/>
      <c r="S77" s="8"/>
      <c r="T77" s="8"/>
      <c r="U77" s="8"/>
      <c r="V77" s="8"/>
    </row>
    <row r="78" spans="1:22" x14ac:dyDescent="0.25">
      <c r="B78" s="115"/>
      <c r="C78" s="115"/>
      <c r="D78" s="115"/>
      <c r="E78" s="115"/>
      <c r="F78" s="115"/>
      <c r="K78" s="8"/>
      <c r="L78" s="8"/>
      <c r="M78" s="8"/>
      <c r="N78" s="8"/>
      <c r="O78" s="8"/>
      <c r="P78" s="8"/>
      <c r="Q78" s="8"/>
      <c r="R78" s="8"/>
      <c r="S78" s="8"/>
      <c r="T78" s="8"/>
      <c r="U78" s="8"/>
      <c r="V78" s="8"/>
    </row>
    <row r="79" spans="1:22" x14ac:dyDescent="0.25">
      <c r="A79" s="1" t="s">
        <v>206</v>
      </c>
      <c r="B79" s="108">
        <f>SUM('[1]3. Yield'!$AX$146:$AZ$146)</f>
        <v>19.30297079</v>
      </c>
      <c r="C79" s="108">
        <v>24</v>
      </c>
      <c r="D79" s="122">
        <f>SUM('[1]3. Yield'!$AL$146:$AN$146)</f>
        <v>33.158335360000002</v>
      </c>
      <c r="E79" s="123" t="s">
        <v>116</v>
      </c>
      <c r="F79" s="123" t="s">
        <v>116</v>
      </c>
      <c r="K79" s="8"/>
      <c r="L79" s="8"/>
      <c r="M79" s="8"/>
      <c r="N79" s="8"/>
      <c r="O79" s="8"/>
      <c r="P79" s="8"/>
      <c r="Q79" s="8"/>
      <c r="R79" s="8"/>
      <c r="S79" s="8"/>
      <c r="T79" s="8"/>
      <c r="U79" s="8"/>
      <c r="V79" s="8"/>
    </row>
    <row r="80" spans="1:22" x14ac:dyDescent="0.25">
      <c r="A80" s="1" t="s">
        <v>202</v>
      </c>
      <c r="B80" s="108">
        <v>8628.9488412899482</v>
      </c>
      <c r="C80" s="108">
        <v>9648.2426861088697</v>
      </c>
      <c r="D80" s="108">
        <v>9125.7409691091725</v>
      </c>
      <c r="E80" s="123" t="s">
        <v>116</v>
      </c>
      <c r="F80" s="123" t="s">
        <v>116</v>
      </c>
      <c r="K80" s="8"/>
      <c r="L80" s="8"/>
      <c r="M80" s="8"/>
      <c r="N80" s="8"/>
      <c r="O80" s="8"/>
      <c r="P80" s="8"/>
      <c r="Q80" s="8"/>
      <c r="R80" s="8"/>
      <c r="S80" s="8"/>
      <c r="T80" s="8"/>
      <c r="U80" s="8"/>
      <c r="V80" s="8"/>
    </row>
    <row r="81" spans="1:22" x14ac:dyDescent="0.25">
      <c r="A81" s="4" t="s">
        <v>200</v>
      </c>
      <c r="B81" s="117">
        <f>(B79/B80)*4</f>
        <v>8.9480056702315007E-3</v>
      </c>
      <c r="C81" s="117">
        <f>(C79/C80)*4</f>
        <v>9.9499984736305114E-3</v>
      </c>
      <c r="D81" s="117">
        <f t="shared" ref="D81" si="9">(D79/D80)*4</f>
        <v>1.4533980516099098E-2</v>
      </c>
      <c r="E81" s="124" t="s">
        <v>142</v>
      </c>
      <c r="F81" s="124" t="s">
        <v>142</v>
      </c>
      <c r="K81" s="8"/>
      <c r="L81" s="8"/>
      <c r="M81" s="8"/>
      <c r="N81" s="8"/>
      <c r="O81" s="8"/>
      <c r="P81" s="8"/>
      <c r="Q81" s="8"/>
      <c r="R81" s="8"/>
      <c r="S81" s="8"/>
      <c r="T81" s="8"/>
      <c r="U81" s="8"/>
      <c r="V81" s="8"/>
    </row>
    <row r="82" spans="1:22" x14ac:dyDescent="0.25">
      <c r="B82" s="248"/>
      <c r="C82" s="249"/>
      <c r="D82" s="249"/>
      <c r="E82" s="120"/>
      <c r="F82" s="120"/>
      <c r="K82" s="8"/>
      <c r="L82" s="8"/>
      <c r="M82" s="8"/>
      <c r="N82" s="8"/>
      <c r="O82" s="8"/>
      <c r="P82" s="8"/>
      <c r="Q82" s="8"/>
      <c r="R82" s="8"/>
      <c r="S82" s="8"/>
      <c r="T82" s="8"/>
      <c r="U82" s="8"/>
      <c r="V82" s="8"/>
    </row>
    <row r="83" spans="1:22" x14ac:dyDescent="0.25">
      <c r="A83" s="2" t="s">
        <v>201</v>
      </c>
      <c r="B83" s="115"/>
      <c r="C83" s="115"/>
      <c r="D83" s="115"/>
      <c r="E83" s="115"/>
      <c r="F83" s="115"/>
    </row>
    <row r="84" spans="1:22" x14ac:dyDescent="0.25">
      <c r="B84" s="115"/>
      <c r="C84" s="115"/>
      <c r="D84" s="115"/>
      <c r="E84" s="115"/>
      <c r="F84" s="115"/>
    </row>
    <row r="85" spans="1:22" x14ac:dyDescent="0.25">
      <c r="A85" t="s">
        <v>89</v>
      </c>
      <c r="B85" s="108">
        <v>5.3892579999999995E-2</v>
      </c>
      <c r="C85" s="108">
        <v>0.25277184999999996</v>
      </c>
      <c r="D85" s="122">
        <v>4.0905331999999994</v>
      </c>
      <c r="E85" s="123" t="s">
        <v>116</v>
      </c>
      <c r="F85" s="123" t="s">
        <v>116</v>
      </c>
    </row>
    <row r="86" spans="1:22" x14ac:dyDescent="0.25">
      <c r="A86" t="s">
        <v>203</v>
      </c>
      <c r="B86" s="108">
        <v>0</v>
      </c>
      <c r="C86" s="108">
        <v>-0.15955780999999999</v>
      </c>
      <c r="D86" s="122">
        <v>0.31132991999999998</v>
      </c>
      <c r="E86" s="123" t="s">
        <v>116</v>
      </c>
      <c r="F86" s="123" t="s">
        <v>116</v>
      </c>
    </row>
    <row r="87" spans="1:22" x14ac:dyDescent="0.25">
      <c r="A87" s="1" t="s">
        <v>204</v>
      </c>
      <c r="B87" s="108">
        <v>4.6041108399999997</v>
      </c>
      <c r="C87" s="108">
        <v>6.3760306400000006</v>
      </c>
      <c r="D87" s="122">
        <v>2.1617958900000001</v>
      </c>
      <c r="E87" s="123" t="s">
        <v>116</v>
      </c>
      <c r="F87" s="123" t="s">
        <v>116</v>
      </c>
    </row>
    <row r="88" spans="1:22" x14ac:dyDescent="0.25">
      <c r="A88" s="1" t="s">
        <v>205</v>
      </c>
      <c r="B88" s="108">
        <v>2970.2397100589119</v>
      </c>
      <c r="C88" s="108">
        <v>3594.0251383800178</v>
      </c>
      <c r="D88" s="108">
        <v>1794.6243409722076</v>
      </c>
      <c r="E88" s="123" t="s">
        <v>116</v>
      </c>
      <c r="F88" s="123" t="s">
        <v>116</v>
      </c>
    </row>
    <row r="89" spans="1:22" x14ac:dyDescent="0.25">
      <c r="A89" s="4" t="s">
        <v>201</v>
      </c>
      <c r="B89" s="117">
        <f>(SUM(B85:B87)/B88)*4</f>
        <v>6.2728989909135828E-3</v>
      </c>
      <c r="C89" s="117">
        <f>(SUM(C85:C87)/C88)*4</f>
        <v>7.1999993666332215E-3</v>
      </c>
      <c r="D89" s="117">
        <f t="shared" ref="D89" si="10">(SUM(D85:D87)/D88)*4</f>
        <v>1.4629599878143296E-2</v>
      </c>
      <c r="E89" s="124" t="s">
        <v>142</v>
      </c>
      <c r="F89" s="124" t="s">
        <v>142</v>
      </c>
    </row>
    <row r="90" spans="1:22" x14ac:dyDescent="0.25">
      <c r="B90" s="250"/>
      <c r="C90" s="251"/>
      <c r="D90" s="251"/>
      <c r="E90" s="250"/>
    </row>
    <row r="94" spans="1:22" x14ac:dyDescent="0.25">
      <c r="D94" t="s">
        <v>3</v>
      </c>
    </row>
    <row r="96" spans="1:22" x14ac:dyDescent="0.25">
      <c r="B96" t="s">
        <v>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P&amp;L_BS</vt:lpstr>
      <vt:lpstr>Cash flow</vt:lpstr>
      <vt:lpstr>Notes</vt:lpstr>
      <vt:lpstr>APM</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Jørgen Wiig</cp:lastModifiedBy>
  <dcterms:created xsi:type="dcterms:W3CDTF">2019-10-16T12:44:36Z</dcterms:created>
  <dcterms:modified xsi:type="dcterms:W3CDTF">2021-05-11T13:42:30Z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